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21015" windowHeight="9945" activeTab="0"/>
  </bookViews>
  <sheets>
    <sheet name="Info" sheetId="1" r:id="rId1"/>
    <sheet name="Basics" sheetId="2" r:id="rId2"/>
    <sheet name="HPandDef" sheetId="3" r:id="rId3"/>
    <sheet name="Skills" sheetId="4" r:id="rId4"/>
    <sheet name="Feats" sheetId="5" r:id="rId5"/>
    <sheet name="Powers" sheetId="6" r:id="rId6"/>
    <sheet name="Rituals" sheetId="7" r:id="rId7"/>
    <sheet name="Equip" sheetId="8" r:id="rId8"/>
    <sheet name="CharSheet1" sheetId="9" r:id="rId9"/>
    <sheet name="CharSheet2" sheetId="10" r:id="rId10"/>
    <sheet name="WizSpellbook" sheetId="11" r:id="rId11"/>
    <sheet name="CardList" sheetId="12" r:id="rId12"/>
    <sheet name="CardOutput" sheetId="13" r:id="rId13"/>
    <sheet name="Data" sheetId="14" r:id="rId14"/>
  </sheets>
  <definedNames>
    <definedName name="ArmorList">'Data'!$A$184:$A$201</definedName>
    <definedName name="ArmorMagic">'Data'!$A$206:$A$349</definedName>
    <definedName name="Classes">'Data'!$A$12:$A$19</definedName>
    <definedName name="_xlnm.Print_Area" localSheetId="8">'CharSheet1'!$A$1:$CV$150</definedName>
    <definedName name="_xlnm.Print_Area" localSheetId="9">'CharSheet2'!$A$1:$CV$150</definedName>
    <definedName name="_xlnm.Print_Area" localSheetId="10">'WizSpellbook'!$A$1:$CV$150</definedName>
    <definedName name="Races">'Data'!$A$3:$A$10</definedName>
    <definedName name="ShieldList">'Data'!$A$203:$A$204</definedName>
    <definedName name="WeaponList">'Data'!$A$351:$A$391</definedName>
    <definedName name="WeaponProperties">'Data'!$A$393:$A$491</definedName>
  </definedNames>
  <calcPr fullCalcOnLoad="1"/>
</workbook>
</file>

<file path=xl/sharedStrings.xml><?xml version="1.0" encoding="utf-8"?>
<sst xmlns="http://schemas.openxmlformats.org/spreadsheetml/2006/main" count="2063" uniqueCount="1176">
  <si>
    <t>Race:</t>
  </si>
  <si>
    <t>Races</t>
  </si>
  <si>
    <t>Dragonborn</t>
  </si>
  <si>
    <t>Dwarf</t>
  </si>
  <si>
    <t>Eladrin</t>
  </si>
  <si>
    <t>Half-Elf</t>
  </si>
  <si>
    <t>Halfling</t>
  </si>
  <si>
    <t>Human</t>
  </si>
  <si>
    <t>Tiefling</t>
  </si>
  <si>
    <t>Elf</t>
  </si>
  <si>
    <t>Player:</t>
  </si>
  <si>
    <t>Name:</t>
  </si>
  <si>
    <t>Class:</t>
  </si>
  <si>
    <t>Classes</t>
  </si>
  <si>
    <t>Cleric</t>
  </si>
  <si>
    <t>Fighter</t>
  </si>
  <si>
    <t>Ranger</t>
  </si>
  <si>
    <t>Rogue</t>
  </si>
  <si>
    <t>Warlock</t>
  </si>
  <si>
    <t>Warlord</t>
  </si>
  <si>
    <t>Wizard</t>
  </si>
  <si>
    <t>Height:</t>
  </si>
  <si>
    <t>Weight:</t>
  </si>
  <si>
    <t>Age:</t>
  </si>
  <si>
    <t>Racial Average:</t>
  </si>
  <si>
    <t>Height</t>
  </si>
  <si>
    <t>6'2"-6'8"</t>
  </si>
  <si>
    <t>Weight</t>
  </si>
  <si>
    <t>220-320 lb.</t>
  </si>
  <si>
    <t>4'3"-4'9"</t>
  </si>
  <si>
    <t>160-220 lb.</t>
  </si>
  <si>
    <t>5'5"-6'1"</t>
  </si>
  <si>
    <t>130-180 lb.</t>
  </si>
  <si>
    <t>5'4"-6'0"</t>
  </si>
  <si>
    <t>130-170 lb.</t>
  </si>
  <si>
    <t>5'5"-6'2"</t>
  </si>
  <si>
    <t>130-190 lb.</t>
  </si>
  <si>
    <t>3'10"-4'2"</t>
  </si>
  <si>
    <t>75-85 lb.</t>
  </si>
  <si>
    <t>5'6"-6'2"</t>
  </si>
  <si>
    <t>135-220 lb.</t>
  </si>
  <si>
    <t>140-230 lb.</t>
  </si>
  <si>
    <t>Level:</t>
  </si>
  <si>
    <t>STR</t>
  </si>
  <si>
    <t>DEX</t>
  </si>
  <si>
    <t>CON</t>
  </si>
  <si>
    <t>INT</t>
  </si>
  <si>
    <t>WIS</t>
  </si>
  <si>
    <t>CHA</t>
  </si>
  <si>
    <t>ABILITIES</t>
  </si>
  <si>
    <t>Ability</t>
  </si>
  <si>
    <t>Initial Value</t>
  </si>
  <si>
    <t>Purchased Value</t>
  </si>
  <si>
    <t>Purchased Cost</t>
  </si>
  <si>
    <t>Racial Modifiers</t>
  </si>
  <si>
    <t>Human Modifier</t>
  </si>
  <si>
    <t>Level Gains</t>
  </si>
  <si>
    <t>Magical Benefit</t>
  </si>
  <si>
    <t>Other Modifiers</t>
  </si>
  <si>
    <t>Purchased Ability Costs</t>
  </si>
  <si>
    <t>Score</t>
  </si>
  <si>
    <t>Cost</t>
  </si>
  <si>
    <t>- (1)</t>
  </si>
  <si>
    <t>0 (2)</t>
  </si>
  <si>
    <t>1/2 Level:</t>
  </si>
  <si>
    <t>TOTAL</t>
  </si>
  <si>
    <t>Ability Modifier</t>
  </si>
  <si>
    <t>Ability Scores</t>
  </si>
  <si>
    <t>Points Spent:</t>
  </si>
  <si>
    <t>Points Left:</t>
  </si>
  <si>
    <t>Only fill out fields that are shaded green.  Everything else is automatically populated.</t>
  </si>
  <si>
    <t>HIT POINTS AND DEFENSES</t>
  </si>
  <si>
    <t>Base Value</t>
  </si>
  <si>
    <t>+</t>
  </si>
  <si>
    <t>Con Value</t>
  </si>
  <si>
    <t>HP/Level Gain</t>
  </si>
  <si>
    <t>Magical Benefits</t>
  </si>
  <si>
    <t>=</t>
  </si>
  <si>
    <t>HP</t>
  </si>
  <si>
    <t>Paladin</t>
  </si>
  <si>
    <t>HP/L</t>
  </si>
  <si>
    <t>Hit Points:</t>
  </si>
  <si>
    <t>Healing Surges/Day</t>
  </si>
  <si>
    <t>Surges</t>
  </si>
  <si>
    <t>Con Modifier</t>
  </si>
  <si>
    <t>Initiative Bonus:</t>
  </si>
  <si>
    <t>1/2 Level</t>
  </si>
  <si>
    <t>Dex Modifier</t>
  </si>
  <si>
    <t>Armor Class:</t>
  </si>
  <si>
    <t>Fortitude:</t>
  </si>
  <si>
    <t>Reflex:</t>
  </si>
  <si>
    <t>Willpower:</t>
  </si>
  <si>
    <t>Speed:</t>
  </si>
  <si>
    <t>10 + 1/2 Level</t>
  </si>
  <si>
    <t>Armor Bonus</t>
  </si>
  <si>
    <t>Shield Bonus</t>
  </si>
  <si>
    <t>Feat Bonus</t>
  </si>
  <si>
    <t>Enhance Bonus</t>
  </si>
  <si>
    <t>Misc Bonus</t>
  </si>
  <si>
    <t>Class Bonus</t>
  </si>
  <si>
    <t>Racial Bonus</t>
  </si>
  <si>
    <t>FORT</t>
  </si>
  <si>
    <t>Fort</t>
  </si>
  <si>
    <t>Ref</t>
  </si>
  <si>
    <t>Will</t>
  </si>
  <si>
    <t>Spd</t>
  </si>
  <si>
    <t>-</t>
  </si>
  <si>
    <t>Armor Penalty</t>
  </si>
  <si>
    <t>Item Bonus</t>
  </si>
  <si>
    <t>SKILLS</t>
  </si>
  <si>
    <t>Skill Name</t>
  </si>
  <si>
    <t>Abil Mod + 1/2 Lvl</t>
  </si>
  <si>
    <t>Trained (Yes = 5)</t>
  </si>
  <si>
    <t>Enhance</t>
  </si>
  <si>
    <t>Acrobatics</t>
  </si>
  <si>
    <t>Arcana</t>
  </si>
  <si>
    <t>Athletics</t>
  </si>
  <si>
    <t>Bluff</t>
  </si>
  <si>
    <t>Diplomacy</t>
  </si>
  <si>
    <t>Dungeoneering</t>
  </si>
  <si>
    <t>Endurance</t>
  </si>
  <si>
    <t>Heal</t>
  </si>
  <si>
    <t>History</t>
  </si>
  <si>
    <t>Insight</t>
  </si>
  <si>
    <t>Intimidate</t>
  </si>
  <si>
    <t>Nature</t>
  </si>
  <si>
    <t>Perception</t>
  </si>
  <si>
    <t>Religion</t>
  </si>
  <si>
    <t>Stealth</t>
  </si>
  <si>
    <t>Streetwise</t>
  </si>
  <si>
    <t>Thievery</t>
  </si>
  <si>
    <t>Class Skills:</t>
  </si>
  <si>
    <t>Racial Bonus:</t>
  </si>
  <si>
    <t>Feat Bonus:</t>
  </si>
  <si>
    <t>Skills</t>
  </si>
  <si>
    <t>Trained: Religion.  Choose three more at 1st from: Arcana, Diplomacy, Heal, History, Insight, Religion</t>
  </si>
  <si>
    <t>Choose three at 1st from: Athletics, Endurance, Heal, Intimidate, Streetwise</t>
  </si>
  <si>
    <t>Trained: Religion.  Choose three more at 1st from: Diplomacy, Endurance, Heal, History, Insight, Intimidate, Religion</t>
  </si>
  <si>
    <t>Trained: Dungeoneering or Nature.  Choose four more at 1st from: Acrobatics, Athletics, Dungeoneering, Endurance, Heal, Nature, Perception, Stealth</t>
  </si>
  <si>
    <t>Trained: Stealth and Thievery.  Choose four more at 1st from: Acrobatics, Athletics, Bluff, Dungeoneering, Insight, Intimidate, Perception, Stealth, Streetwise, Thievery</t>
  </si>
  <si>
    <t>Choose four at 1st from: Arcana, Bluff, History, Insight, Intimidate, Religion, Streetwise, Thievery</t>
  </si>
  <si>
    <t>Choose four at 1st from: Athletics, Diplomacy, Endurance, Heal, History, Intimidate</t>
  </si>
  <si>
    <t>Trained: Arcana.  Choose three more at 1st from: Diplomacy, Dungeoneering, History, Insight, Nature, Religion</t>
  </si>
  <si>
    <t>FEATS</t>
  </si>
  <si>
    <t>1st Level:</t>
  </si>
  <si>
    <t>Human Bonus Feat:</t>
  </si>
  <si>
    <t>2nd Level:</t>
  </si>
  <si>
    <t>4th Level:</t>
  </si>
  <si>
    <t>6th Level:</t>
  </si>
  <si>
    <t>8th Level:</t>
  </si>
  <si>
    <t>10th Level:</t>
  </si>
  <si>
    <t>11th Level:</t>
  </si>
  <si>
    <t>12th Level:</t>
  </si>
  <si>
    <t>14th Level:</t>
  </si>
  <si>
    <t>16th Level:</t>
  </si>
  <si>
    <t>18th Level:</t>
  </si>
  <si>
    <t>20th Level:</t>
  </si>
  <si>
    <t>21st Level:</t>
  </si>
  <si>
    <t>22nd Level:</t>
  </si>
  <si>
    <t>24th Level:</t>
  </si>
  <si>
    <t>26th Level:</t>
  </si>
  <si>
    <t>28th Level:</t>
  </si>
  <si>
    <t>30th Level:</t>
  </si>
  <si>
    <t>Feat</t>
  </si>
  <si>
    <t>Pre-Requisites</t>
  </si>
  <si>
    <t>Description</t>
  </si>
  <si>
    <t>Additional Text</t>
  </si>
  <si>
    <t>Feats</t>
  </si>
  <si>
    <t>Action Surge</t>
  </si>
  <si>
    <t>Agile Hunter</t>
  </si>
  <si>
    <t>Alertness</t>
  </si>
  <si>
    <t>Armor of Bahamut</t>
  </si>
  <si>
    <t>Armor Proficiency (Chainmail)</t>
  </si>
  <si>
    <t>Armor Proficiency (Leather)</t>
  </si>
  <si>
    <t>Armor Proficiency (Hide)</t>
  </si>
  <si>
    <t>Armor Proficiency (Plate)</t>
  </si>
  <si>
    <t>Armor Proficiency (Scale)</t>
  </si>
  <si>
    <t>Two-Weapon Flurry</t>
  </si>
  <si>
    <t>Unfettered Stride</t>
  </si>
  <si>
    <t>Trained in Acrobatics</t>
  </si>
  <si>
    <t>Dex 19, Two-Weapon Fighting</t>
  </si>
  <si>
    <t>Dex 15, Ranger, Hunter's Quarry</t>
  </si>
  <si>
    <t>Channel Divinity, Worship Bahamut</t>
  </si>
  <si>
    <t>Str 13, Con 13, Training with Leather or Hide</t>
  </si>
  <si>
    <t>Str 13, Con 13, Training with Leather</t>
  </si>
  <si>
    <t>Str 15, Con 15, Training with Scale</t>
  </si>
  <si>
    <t>Str 13, Con 13, Training with Chainmail</t>
  </si>
  <si>
    <t>+3 to attacks when you spend an action point</t>
  </si>
  <si>
    <t>Shift as a free action after scoring a critical hit</t>
  </si>
  <si>
    <t>No combat advantage when surprised, +2 to Perception</t>
  </si>
  <si>
    <t>Notes (to track Miscellaneous Bonuses, etc.):</t>
  </si>
  <si>
    <t>POWERS</t>
  </si>
  <si>
    <t>Chosen Power</t>
  </si>
  <si>
    <t>1st Level
At-Will:</t>
  </si>
  <si>
    <t>Human/Half-Elf Bonus
At-Will:</t>
  </si>
  <si>
    <t>1st Level
Encounter:</t>
  </si>
  <si>
    <t>1st Level
Daily:</t>
  </si>
  <si>
    <t>2nd Level
Utility:</t>
  </si>
  <si>
    <t>3rd Level
Encounter:</t>
  </si>
  <si>
    <t>5th Level
Daily:</t>
  </si>
  <si>
    <t>7th Level
Encounter:</t>
  </si>
  <si>
    <t>6th Level
Utility:</t>
  </si>
  <si>
    <t>9th Level
Daily:</t>
  </si>
  <si>
    <t>10th Level
Utility:</t>
  </si>
  <si>
    <t>13th Level
Encounter:</t>
  </si>
  <si>
    <t>15th Level
Daily:</t>
  </si>
  <si>
    <t>16th Level
Utility:</t>
  </si>
  <si>
    <t>17th Level
Encounter:</t>
  </si>
  <si>
    <t>19th Level
Daily:</t>
  </si>
  <si>
    <t>22nd Level
Utility:</t>
  </si>
  <si>
    <t>23rd Level
Encounter:</t>
  </si>
  <si>
    <t>25th Level
Daily:</t>
  </si>
  <si>
    <t>27th Level
Encounter:</t>
  </si>
  <si>
    <t>29th Level
Daily:</t>
  </si>
  <si>
    <t>At 13th Level, you may replace 1 encounter attack power.</t>
  </si>
  <si>
    <t>At 15th Level, you may replace 1 daily attack power.</t>
  </si>
  <si>
    <t>At 17th Level, you may replace 1 encounter attack power.</t>
  </si>
  <si>
    <t>At 19th Level, you may replace 1 daily attack power.</t>
  </si>
  <si>
    <t>At 23rd Level, you may replace 1 encounter attack power.</t>
  </si>
  <si>
    <t>At 25th Level, you may replace 1 daily attack power.</t>
  </si>
  <si>
    <t>At 27th Level, you may replace 1 encounter attack power.</t>
  </si>
  <si>
    <t>At 29th Level, you may replace 1 daily attack power.</t>
  </si>
  <si>
    <t>Power Replacement Options</t>
  </si>
  <si>
    <t>ARMOR</t>
  </si>
  <si>
    <t>Armor:</t>
  </si>
  <si>
    <t>Shield:</t>
  </si>
  <si>
    <t>Wyrmscale Armor</t>
  </si>
  <si>
    <t>Type</t>
  </si>
  <si>
    <t>Item Name</t>
  </si>
  <si>
    <t>Armor</t>
  </si>
  <si>
    <t>Cloth Armor</t>
  </si>
  <si>
    <t>Feyweave Armor</t>
  </si>
  <si>
    <t>Starweave Armor</t>
  </si>
  <si>
    <t>Leather Armor</t>
  </si>
  <si>
    <t>Feyleather Armor</t>
  </si>
  <si>
    <t>Starleather Armor</t>
  </si>
  <si>
    <t>Hide Armor</t>
  </si>
  <si>
    <t>Darkhide Armor</t>
  </si>
  <si>
    <t>Elderhide Armor</t>
  </si>
  <si>
    <t>Chainmail</t>
  </si>
  <si>
    <t>Forgemail</t>
  </si>
  <si>
    <t>Spiritmail</t>
  </si>
  <si>
    <t>Scale Armor</t>
  </si>
  <si>
    <t>Elderscale Armor</t>
  </si>
  <si>
    <t>Plate Armor</t>
  </si>
  <si>
    <t>Warplate Armor</t>
  </si>
  <si>
    <t>Godplate Armor</t>
  </si>
  <si>
    <t>Shields</t>
  </si>
  <si>
    <t>Light Shield</t>
  </si>
  <si>
    <t>Heavy Shield</t>
  </si>
  <si>
    <t>Light</t>
  </si>
  <si>
    <t>Heavy</t>
  </si>
  <si>
    <t>Bonus</t>
  </si>
  <si>
    <t>Min Enh</t>
  </si>
  <si>
    <t>Check</t>
  </si>
  <si>
    <t>Speed</t>
  </si>
  <si>
    <t>Magic Properties</t>
  </si>
  <si>
    <t>AC Enhance</t>
  </si>
  <si>
    <t>Class Armor Proficiencies:</t>
  </si>
  <si>
    <t>Class Armor</t>
  </si>
  <si>
    <t>Cloth, Leather, Hide, Chainmail</t>
  </si>
  <si>
    <t>Cloth, Leather, Hide, Chainmail, Scale; Light Shield, Heavy Shield</t>
  </si>
  <si>
    <t>Cloth, Leather, Hide, Chainmail, Scale, Plate; Light Shield, Heavy Shield</t>
  </si>
  <si>
    <t>Cloth, Leather, Hide</t>
  </si>
  <si>
    <t>Cloth, Leather</t>
  </si>
  <si>
    <t>Cloth, Leather, Hide, Chainmail; Light Shield</t>
  </si>
  <si>
    <t>Cloth</t>
  </si>
  <si>
    <t>WEAPONS</t>
  </si>
  <si>
    <t>Armor Magic Properties</t>
  </si>
  <si>
    <t>Magic +1</t>
  </si>
  <si>
    <t>Dwarven +1</t>
  </si>
  <si>
    <t>Razor +1</t>
  </si>
  <si>
    <t>Curseforged +1</t>
  </si>
  <si>
    <t>Delver's +1</t>
  </si>
  <si>
    <t>Eladrin +1</t>
  </si>
  <si>
    <t>Fireburst +1</t>
  </si>
  <si>
    <t>Sylvan +1</t>
  </si>
  <si>
    <t>Black Iron +1</t>
  </si>
  <si>
    <t>Bloodcut +1</t>
  </si>
  <si>
    <t>Darkleaf +1</t>
  </si>
  <si>
    <t>Barkskin +1</t>
  </si>
  <si>
    <t>Battleforged +1</t>
  </si>
  <si>
    <t>Bloodthread +1</t>
  </si>
  <si>
    <t>Deathcut +1</t>
  </si>
  <si>
    <t>Exalted +1</t>
  </si>
  <si>
    <t>Trollskin +6</t>
  </si>
  <si>
    <t>Note: Using armor you are not proficient in results in a -2 penalty to attack rolls and to your Reflex defense.</t>
  </si>
  <si>
    <t>Weapon 1:</t>
  </si>
  <si>
    <t>Prof</t>
  </si>
  <si>
    <t>Damage</t>
  </si>
  <si>
    <t>Group</t>
  </si>
  <si>
    <t>Properties</t>
  </si>
  <si>
    <t>Off-hand, High Crit</t>
  </si>
  <si>
    <t>Weapons</t>
  </si>
  <si>
    <t>Club</t>
  </si>
  <si>
    <t>Dagger</t>
  </si>
  <si>
    <t>Javelin</t>
  </si>
  <si>
    <t>Mace</t>
  </si>
  <si>
    <t>Sickle</t>
  </si>
  <si>
    <t>Spear</t>
  </si>
  <si>
    <t>Greatclub</t>
  </si>
  <si>
    <t>Morningstar</t>
  </si>
  <si>
    <t>Quarterstaff</t>
  </si>
  <si>
    <t>Scythe</t>
  </si>
  <si>
    <t>Battleaxe</t>
  </si>
  <si>
    <t>Flail</t>
  </si>
  <si>
    <t>Handaxe</t>
  </si>
  <si>
    <t>Longsword</t>
  </si>
  <si>
    <t>Scimitar</t>
  </si>
  <si>
    <t>Short Sword</t>
  </si>
  <si>
    <t>Throwing Hammer</t>
  </si>
  <si>
    <t>Warhammer</t>
  </si>
  <si>
    <t>War Pick</t>
  </si>
  <si>
    <t>Falchion</t>
  </si>
  <si>
    <t>Glaive</t>
  </si>
  <si>
    <t>Greataxe</t>
  </si>
  <si>
    <t>Greatsword</t>
  </si>
  <si>
    <t>Halberd</t>
  </si>
  <si>
    <t>Heavy Flail</t>
  </si>
  <si>
    <t>Longspear</t>
  </si>
  <si>
    <t>Maul</t>
  </si>
  <si>
    <t>Bastard Sword</t>
  </si>
  <si>
    <t>Katar</t>
  </si>
  <si>
    <t>Rapier</t>
  </si>
  <si>
    <t>Spiked Chain</t>
  </si>
  <si>
    <t>1d6</t>
  </si>
  <si>
    <t>1d4</t>
  </si>
  <si>
    <t>1d8</t>
  </si>
  <si>
    <t>2d4</t>
  </si>
  <si>
    <t>1d10</t>
  </si>
  <si>
    <t>1d12</t>
  </si>
  <si>
    <t>2d6</t>
  </si>
  <si>
    <t>5/10</t>
  </si>
  <si>
    <t>10/20</t>
  </si>
  <si>
    <t>Light Blade</t>
  </si>
  <si>
    <t>Staff</t>
  </si>
  <si>
    <t>Heavy Blade</t>
  </si>
  <si>
    <t>Axe</t>
  </si>
  <si>
    <t>Hammer</t>
  </si>
  <si>
    <t>Pick</t>
  </si>
  <si>
    <t>Heavy Blade, Polearm</t>
  </si>
  <si>
    <t>Axe, Polearm</t>
  </si>
  <si>
    <t>Polearm, Spear</t>
  </si>
  <si>
    <t>Off-hand, Light Thrown</t>
  </si>
  <si>
    <t>Heavy Thrown</t>
  </si>
  <si>
    <t>Versatile</t>
  </si>
  <si>
    <t>Off-hand</t>
  </si>
  <si>
    <t>Off-hand, Heavy Thrown</t>
  </si>
  <si>
    <t>High Crit</t>
  </si>
  <si>
    <t>High Crit, Versatile</t>
  </si>
  <si>
    <t>Reach</t>
  </si>
  <si>
    <t>Weapon Magic Properties</t>
  </si>
  <si>
    <t>Resounding +1</t>
  </si>
  <si>
    <t>Vicious +1</t>
  </si>
  <si>
    <t>Duelist's +1</t>
  </si>
  <si>
    <t>Flameburst +1</t>
  </si>
  <si>
    <t>Frost +1</t>
  </si>
  <si>
    <t>Pact Blade +1</t>
  </si>
  <si>
    <t>Vorpal +6</t>
  </si>
  <si>
    <t>Weapon 2:</t>
  </si>
  <si>
    <t>Weapon 3:</t>
  </si>
  <si>
    <t>Weapon 4:</t>
  </si>
  <si>
    <t>Class Weapon Profs:</t>
  </si>
  <si>
    <t>Class Weapons</t>
  </si>
  <si>
    <t>Simple Melee, Simple Ranged</t>
  </si>
  <si>
    <t>Simple Melee, Military Melee, Simple Ranged, Military Ranged</t>
  </si>
  <si>
    <t>Simple Melee, Military Melee, Simple Ranged</t>
  </si>
  <si>
    <t>Dagger, Hand Crossbow, Shuriken, Sling, Short Sword</t>
  </si>
  <si>
    <t>Dagger, Quarterstaff</t>
  </si>
  <si>
    <t xml:space="preserve">Note: You gain the proficiency bonus if you are proficient in the weapon type. </t>
  </si>
  <si>
    <t>OTHER MAGIC ITEMS</t>
  </si>
  <si>
    <t>Arms:</t>
  </si>
  <si>
    <t>Feet:</t>
  </si>
  <si>
    <t>Hands:</t>
  </si>
  <si>
    <t>Head:</t>
  </si>
  <si>
    <t>Neck:</t>
  </si>
  <si>
    <t>Ring:</t>
  </si>
  <si>
    <t>Waist:</t>
  </si>
  <si>
    <t>OTHER EQUIPMENT</t>
  </si>
  <si>
    <t>OTHER ITEMS</t>
  </si>
  <si>
    <t>Other Equipment</t>
  </si>
  <si>
    <t>Coins and Other Wealth</t>
  </si>
  <si>
    <t>Dungeons&amp;Dragons</t>
  </si>
  <si>
    <t>Character Sheet</t>
  </si>
  <si>
    <t>Player Name</t>
  </si>
  <si>
    <t>Character Name</t>
  </si>
  <si>
    <t>Level</t>
  </si>
  <si>
    <t>Class</t>
  </si>
  <si>
    <t>Paragon Path</t>
  </si>
  <si>
    <t>Epic Destiny</t>
  </si>
  <si>
    <t>Total XP</t>
  </si>
  <si>
    <t>Race</t>
  </si>
  <si>
    <t>Size</t>
  </si>
  <si>
    <t>Age</t>
  </si>
  <si>
    <t>Alignment</t>
  </si>
  <si>
    <t>Deity</t>
  </si>
  <si>
    <t>Adventuring Company or Other Affiliations</t>
  </si>
  <si>
    <t>Medium</t>
  </si>
  <si>
    <t>Small</t>
  </si>
  <si>
    <t>Alignment:</t>
  </si>
  <si>
    <t>INITIATIVE</t>
  </si>
  <si>
    <t>SCORE</t>
  </si>
  <si>
    <t>1/2 LVL</t>
  </si>
  <si>
    <t>OTHER</t>
  </si>
  <si>
    <t xml:space="preserve">  Initiative</t>
  </si>
  <si>
    <t>CONDITIONAL MODIFIERS</t>
  </si>
  <si>
    <t>DEFENSES</t>
  </si>
  <si>
    <t>10+1/2 LVL</t>
  </si>
  <si>
    <t>ARMOR ABIL</t>
  </si>
  <si>
    <t>CLASS</t>
  </si>
  <si>
    <t>FEAT</t>
  </si>
  <si>
    <t>ENH</t>
  </si>
  <si>
    <t>MISC</t>
  </si>
  <si>
    <t>DEFENSE</t>
  </si>
  <si>
    <t>AC</t>
  </si>
  <si>
    <t>MOVEMENT</t>
  </si>
  <si>
    <t>BASE</t>
  </si>
  <si>
    <t>ITEM</t>
  </si>
  <si>
    <t>SPEED</t>
  </si>
  <si>
    <t>SPECIAL MOVEMENT</t>
  </si>
  <si>
    <t>Speed Penalty</t>
  </si>
  <si>
    <t>ABILITY SCORES</t>
  </si>
  <si>
    <t>ABIL MOD</t>
  </si>
  <si>
    <t>MOD+1/2 LVL</t>
  </si>
  <si>
    <t>ABIL</t>
  </si>
  <si>
    <t>Strength</t>
  </si>
  <si>
    <t>Constitution</t>
  </si>
  <si>
    <t>Dexterity</t>
  </si>
  <si>
    <t>REF</t>
  </si>
  <si>
    <t>Intelligence</t>
  </si>
  <si>
    <t>Wisdom</t>
  </si>
  <si>
    <t>WILL</t>
  </si>
  <si>
    <t>Charisma</t>
  </si>
  <si>
    <t>RACIAL</t>
  </si>
  <si>
    <t>SENSES</t>
  </si>
  <si>
    <t>SKILL BONUS</t>
  </si>
  <si>
    <t>Passive Insight</t>
  </si>
  <si>
    <t>Passive Perception</t>
  </si>
  <si>
    <t>SPECIAL SENSES</t>
  </si>
  <si>
    <t>HIT POINTS</t>
  </si>
  <si>
    <t>MAX HP</t>
  </si>
  <si>
    <t>HEALING SURGES</t>
  </si>
  <si>
    <t>BLOODIED</t>
  </si>
  <si>
    <t>SURGE VALUE</t>
  </si>
  <si>
    <t>SURGES/DAY</t>
  </si>
  <si>
    <t>1/2 HP</t>
  </si>
  <si>
    <t>1/4 HP</t>
  </si>
  <si>
    <t>CURRENT HIT POINTS</t>
  </si>
  <si>
    <t>CURRENT SURGE USES</t>
  </si>
  <si>
    <t>SECOND WIND            (1/Encounter)</t>
  </si>
  <si>
    <t>USED</t>
  </si>
  <si>
    <t>STANDARD ACTION TO SPEND A HEALING SURGE TO REGAIN HIT POINTS AND GAIN A +2 BONUS TO ALL DEFENSES UNTIL THE START OF YOUR NEXT TURN.</t>
  </si>
  <si>
    <t>TEMPORARY HIT POINTS</t>
  </si>
  <si>
    <t>DEATH SAVING THROWS</t>
  </si>
  <si>
    <t>FAILURES</t>
  </si>
  <si>
    <t>SAVING THROW MODS</t>
  </si>
  <si>
    <t>RESISTANCES</t>
  </si>
  <si>
    <t>CURRENT CONDITIONS AND EFFECTS</t>
  </si>
  <si>
    <t>ACTION POINTS</t>
  </si>
  <si>
    <t>MILESTONES</t>
  </si>
  <si>
    <t>ADDITIONAL EFFECTS FOR SPENDING ACTION POINTS</t>
  </si>
  <si>
    <t>RACE FEATURES</t>
  </si>
  <si>
    <t>Racial 1</t>
  </si>
  <si>
    <t>Racial 2</t>
  </si>
  <si>
    <t>Draconic Heritage: Healing surge valve is equal to 1/4 your max HP + your CON modifier</t>
  </si>
  <si>
    <t>Dragonborn Fury: When you're bloodied, gain +1 racial bonus to attack rolls</t>
  </si>
  <si>
    <t>Dragon Breath: You can use Dragon Breath as an encounter power</t>
  </si>
  <si>
    <t>Racial 3</t>
  </si>
  <si>
    <t>Racial 4</t>
  </si>
  <si>
    <t>Racial 5</t>
  </si>
  <si>
    <t>Cast-Iron Stomach: +5 racial bonus to saving throws against poison</t>
  </si>
  <si>
    <t>Dwarven Resilience: Use second wind as a minor action instead of standard</t>
  </si>
  <si>
    <t>Dwarven Weapon Proficiency: Hammer and Throwing Hammer</t>
  </si>
  <si>
    <t>Encumbered Speed: Move at normal speed, ignoring armor or heavy load penalties</t>
  </si>
  <si>
    <t>Stand Your Ground: Move one less square when pull, push, or slid. Saving throw to avoid knock down</t>
  </si>
  <si>
    <t>Eladrin Education: Gain training in one additional skill</t>
  </si>
  <si>
    <t>Eladrin Weapon Proficiency: Longsword</t>
  </si>
  <si>
    <t>Eladrin Will: +1 racial bonus to Will defense, +5 save against Charm</t>
  </si>
  <si>
    <t>Fey Origin: Considered a fey creature</t>
  </si>
  <si>
    <t>Trance: Trance instead of sleep for 4 hours while fully aware</t>
  </si>
  <si>
    <t>Racial 6</t>
  </si>
  <si>
    <t>Fey Step: Use Fey Step as an encounter power</t>
  </si>
  <si>
    <t>Elven Weapon Proficiency: Longbow and Shortbow</t>
  </si>
  <si>
    <t>Group Awareness: Grant non-elf allies within 5 squares a +1 racial bonus to Perception</t>
  </si>
  <si>
    <t>Wild Step: Ignore difficult terrain when you shift</t>
  </si>
  <si>
    <t>Elven Accuracy: Use Elven Accuracy as an encounter power</t>
  </si>
  <si>
    <t>Dilettante: Choose an at-will power from a class different from yours</t>
  </si>
  <si>
    <t>Dual Heritage: Take feats that have either elf or human as prerequisites</t>
  </si>
  <si>
    <t>Group Diplomacy: Grant allies within 10 squares a +1 racial bonus to Diplomacy checks</t>
  </si>
  <si>
    <t>Bold: +5 racial bonus to saving throws against fear</t>
  </si>
  <si>
    <t>Nimble Reaction: +2 racial bonus to AC against opportunity attacks</t>
  </si>
  <si>
    <t>Second Chance: Use Second Chance as an encounter power.</t>
  </si>
  <si>
    <t>Bonus At-Will Power: You know one extra at-will power from your class</t>
  </si>
  <si>
    <t>Bonus Feat: Gain a bonus feat at 1st level</t>
  </si>
  <si>
    <t>Bonus Skill: Gain training in one additional skill from your class skill list</t>
  </si>
  <si>
    <t>Human Defense Bonuses: +1 to Fort, Ref, and Will</t>
  </si>
  <si>
    <t>Bloodhunt: Gain a +1 racial bonus to attack rolls against bloodied foes</t>
  </si>
  <si>
    <t>Fire Resistance: Resist Fire 5 + one-half your level</t>
  </si>
  <si>
    <t>Infernal Wrath: You can use Infernal Wrath as an encounter power</t>
  </si>
  <si>
    <t>CLASS FEATURES</t>
  </si>
  <si>
    <t>Class 1</t>
  </si>
  <si>
    <t>Class 2</t>
  </si>
  <si>
    <t>Class 3</t>
  </si>
  <si>
    <t>Class 4</t>
  </si>
  <si>
    <t>Class 5</t>
  </si>
  <si>
    <t>Channel Divinity: Once per encounter, invoke divine power.</t>
  </si>
  <si>
    <t>Healing Word: Grant additional resilience.</t>
  </si>
  <si>
    <t>Ritual Casting</t>
  </si>
  <si>
    <t>Healer's Lore: When granting healing with cleric powers with healing keyword, add Wisdom mod to HP gained.</t>
  </si>
  <si>
    <t>Combat Challenge: Mark a target to give -2 penalty to enemy not attacking you.</t>
  </si>
  <si>
    <t>Fighter Weapon Talent: +1 to attack rolls with One-handed or Two-handed weapons</t>
  </si>
  <si>
    <t>Combat Superiority: Gain bonus to opportunity attacks equal to Wis mod and stop movement if attack strikes.</t>
  </si>
  <si>
    <t>Divine Challenge: Use Divine Challenge power to mark an enemy of your choice.</t>
  </si>
  <si>
    <t>Lay On Hands: Paladins can grant comrades additional resilience.</t>
  </si>
  <si>
    <t>Fighting Style: Choose Archer or Two-Blade Fighting style</t>
  </si>
  <si>
    <t>Ranger Bonus Feat:</t>
  </si>
  <si>
    <t>Hunter's Quarry: Designate enemy nearest as quarry to deal extra damage.</t>
  </si>
  <si>
    <t>First Strike: At the start of encounter, you have combat advantage against any who have not acted.</t>
  </si>
  <si>
    <t>Rogue Tactics: Choose Artful Dodger or Brutal Scoundrel</t>
  </si>
  <si>
    <t>Rogue Weapon Talent: Shuriken use increased damage die, Daggers are +1 to attack rolls.</t>
  </si>
  <si>
    <t>Sneak Attack: Bonus to damage against foe you have combat advantage on.</t>
  </si>
  <si>
    <t>Eldritch Blast: At-Will basic attack</t>
  </si>
  <si>
    <t>Eldritch Pact: Choose Fey, Infernal, or Star Pact for boon.</t>
  </si>
  <si>
    <t>Prime Shot: If none of your allies is closer to target than you, gain +1 bonus to ranged attack rolls.</t>
  </si>
  <si>
    <t>Shadow Walk: Gain concealment if you move at least 3 squares.</t>
  </si>
  <si>
    <t>Warlock's Curse: Once per turn, curse the nearest enemy as a minor action.</t>
  </si>
  <si>
    <t>Combat Leader: You and allies within 10 you can see and hear you get +2 power bonus to initiative.</t>
  </si>
  <si>
    <t>Commanding Presence: Choose Inspiring Presence or Tactical Presence.</t>
  </si>
  <si>
    <t>Inspiring Word: Grant addition resilience to allies.</t>
  </si>
  <si>
    <t>Arcane Implement Mastery: Specialize in Orb, Staff, or Wand.</t>
  </si>
  <si>
    <t>Cantrips: Minor spells at 1st level (Ghost Sound, Light, Mage Hand, Prestidigitation)</t>
  </si>
  <si>
    <t>Spellbook</t>
  </si>
  <si>
    <t>PATH/DESTINY FEATURES</t>
  </si>
  <si>
    <t>MOD + 1/2 LVL</t>
  </si>
  <si>
    <t>TRND (+5)</t>
  </si>
  <si>
    <t>ARMOR PEN</t>
  </si>
  <si>
    <t>BONUS</t>
  </si>
  <si>
    <t>SKILL NAME</t>
  </si>
  <si>
    <t>LANGUAGES KNOWN</t>
  </si>
  <si>
    <t>AT-WILL POWERS</t>
  </si>
  <si>
    <t>ENCOUNTER POWERS</t>
  </si>
  <si>
    <t>Racial Encounter</t>
  </si>
  <si>
    <t>Dragon Breath</t>
  </si>
  <si>
    <t xml:space="preserve"> </t>
  </si>
  <si>
    <t>Fey Step</t>
  </si>
  <si>
    <t>Elven Accuracy</t>
  </si>
  <si>
    <t>Second Chance</t>
  </si>
  <si>
    <t>Infernal Wrath</t>
  </si>
  <si>
    <t>DAILY POWERS</t>
  </si>
  <si>
    <t>UTILITY POWERS</t>
  </si>
  <si>
    <t>MAGIC ITEM INDEX</t>
  </si>
  <si>
    <t>WEAPON</t>
  </si>
  <si>
    <t>ARMS</t>
  </si>
  <si>
    <t>FEET</t>
  </si>
  <si>
    <t>HANDS</t>
  </si>
  <si>
    <t>HEAD</t>
  </si>
  <si>
    <t>NECK</t>
  </si>
  <si>
    <t>RING</t>
  </si>
  <si>
    <t>WAIST</t>
  </si>
  <si>
    <t>Daily Item Powers Per Day</t>
  </si>
  <si>
    <t>Heroic (1-10)</t>
  </si>
  <si>
    <t>Milestone</t>
  </si>
  <si>
    <t>Paragon (11-20)</t>
  </si>
  <si>
    <t>Epic (21-30)</t>
  </si>
  <si>
    <t>RITUALS</t>
  </si>
  <si>
    <t>Attack Bonuses:</t>
  </si>
  <si>
    <t>Base Damage</t>
  </si>
  <si>
    <t>1/2 Lvl</t>
  </si>
  <si>
    <t>Racial</t>
  </si>
  <si>
    <t>Enh</t>
  </si>
  <si>
    <t>Item</t>
  </si>
  <si>
    <t>Power</t>
  </si>
  <si>
    <t>Untyped</t>
  </si>
  <si>
    <t>Damage Bonuses</t>
  </si>
  <si>
    <t>Other</t>
  </si>
  <si>
    <t>WEAPON ATTACKS</t>
  </si>
  <si>
    <t>WEAPON 1:</t>
  </si>
  <si>
    <t>ATT BONUS</t>
  </si>
  <si>
    <t>DAMAGE</t>
  </si>
  <si>
    <t>WEAPON 2:</t>
  </si>
  <si>
    <t>WEAPON 3:</t>
  </si>
  <si>
    <t>WEAPON 4:</t>
  </si>
  <si>
    <t>None</t>
  </si>
  <si>
    <t>Unarmed Attack</t>
  </si>
  <si>
    <t>Unarmed</t>
  </si>
  <si>
    <t>Improvised 2h Melee</t>
  </si>
  <si>
    <t>Improvised 1h Melee</t>
  </si>
  <si>
    <t>Hand Crossbow</t>
  </si>
  <si>
    <t>Sling</t>
  </si>
  <si>
    <t>Crossbow</t>
  </si>
  <si>
    <t>Longbow</t>
  </si>
  <si>
    <t>Shortbow</t>
  </si>
  <si>
    <t>Shuriken</t>
  </si>
  <si>
    <t>Improvised Ranged</t>
  </si>
  <si>
    <t>Bow</t>
  </si>
  <si>
    <t>Load Free</t>
  </si>
  <si>
    <t>Load Minor</t>
  </si>
  <si>
    <t>Load Free, Small</t>
  </si>
  <si>
    <t>Light Thrown</t>
  </si>
  <si>
    <t>Astral Fire</t>
  </si>
  <si>
    <t>Avandra's Rescue</t>
  </si>
  <si>
    <t>Backstabber</t>
  </si>
  <si>
    <t>Blade Opportunist</t>
  </si>
  <si>
    <t>Burning Blizzard</t>
  </si>
  <si>
    <t>Combat Reflexes</t>
  </si>
  <si>
    <t>Corellon's Grace</t>
  </si>
  <si>
    <t>Dark Fury</t>
  </si>
  <si>
    <t>Defensive Mobility</t>
  </si>
  <si>
    <t>Distracting Shield</t>
  </si>
  <si>
    <t>Dodge Giants</t>
  </si>
  <si>
    <t>Dragonborn Frenzy</t>
  </si>
  <si>
    <t>Dragonborn Senses</t>
  </si>
  <si>
    <t>Durable</t>
  </si>
  <si>
    <t>Dwarven Weapon Training</t>
  </si>
  <si>
    <t>Eladrin Soldier</t>
  </si>
  <si>
    <t>Elven Precision</t>
  </si>
  <si>
    <t>Enlarged Dragon Breath</t>
  </si>
  <si>
    <t>Escape Artist</t>
  </si>
  <si>
    <t>Expanded Spellbook</t>
  </si>
  <si>
    <t>Far Shot</t>
  </si>
  <si>
    <t>Far Throw</t>
  </si>
  <si>
    <t>Fast Runner</t>
  </si>
  <si>
    <t>Ferocious Rebuke</t>
  </si>
  <si>
    <t>Group Insight</t>
  </si>
  <si>
    <t>Halfling Agility</t>
  </si>
  <si>
    <t>Harmony of Erathis</t>
  </si>
  <si>
    <t>Healing Hands</t>
  </si>
  <si>
    <t>Hellfire Blood</t>
  </si>
  <si>
    <t>Human Perseverance</t>
  </si>
  <si>
    <t>Improved Dark One's Blessing</t>
  </si>
  <si>
    <t>Improved Fate of the Void</t>
  </si>
  <si>
    <t>Improved Initiative</t>
  </si>
  <si>
    <t>Improved Misty Step</t>
  </si>
  <si>
    <t>Inspired Recovery</t>
  </si>
  <si>
    <t>Ioun's Pulse</t>
  </si>
  <si>
    <t>Jack of All Trades</t>
  </si>
  <si>
    <t>Kord's Favor</t>
  </si>
  <si>
    <t>Lethal Hunter</t>
  </si>
  <si>
    <t>Light Step</t>
  </si>
  <si>
    <t>Linguist</t>
  </si>
  <si>
    <t>Long Jumper</t>
  </si>
  <si>
    <t>Lost in the Crowd</t>
  </si>
  <si>
    <t>Melora's Tide</t>
  </si>
  <si>
    <t>Moradin's Resolve</t>
  </si>
  <si>
    <t>Mounted Combat</t>
  </si>
  <si>
    <t>Nimble Blade</t>
  </si>
  <si>
    <t>Pelor's Radiance</t>
  </si>
  <si>
    <t>Potent Challenge</t>
  </si>
  <si>
    <t>Power Attack</t>
  </si>
  <si>
    <t>Powerful Charge</t>
  </si>
  <si>
    <t>Precise Hunter</t>
  </si>
  <si>
    <t>Press the Advantage</t>
  </si>
  <si>
    <t>Quick Draw</t>
  </si>
  <si>
    <t>Raging Storm</t>
  </si>
  <si>
    <t>Raven Queen's Blessing</t>
  </si>
  <si>
    <t>Ritual Caster</t>
  </si>
  <si>
    <t>Sehanine's Reversal</t>
  </si>
  <si>
    <t>Shield Proficiency (Heavy)</t>
  </si>
  <si>
    <t>Shield Proficiency (Light)</t>
  </si>
  <si>
    <t>Shield Push</t>
  </si>
  <si>
    <t>Skill Focus</t>
  </si>
  <si>
    <t>Skill Training</t>
  </si>
  <si>
    <t>Sure Climber</t>
  </si>
  <si>
    <t>Surprise Knockdown</t>
  </si>
  <si>
    <t>Tactical Assault</t>
  </si>
  <si>
    <t>Toughness</t>
  </si>
  <si>
    <t>Two-Weapon Defense</t>
  </si>
  <si>
    <t>Two-Weapon Fighting</t>
  </si>
  <si>
    <t>Weapon Focus</t>
  </si>
  <si>
    <t>Weapon Proficiency</t>
  </si>
  <si>
    <t>Wintertouched</t>
  </si>
  <si>
    <t>Action Recovery</t>
  </si>
  <si>
    <t>Agile Athlete</t>
  </si>
  <si>
    <t>Arcane Reach</t>
  </si>
  <si>
    <t>Armor Specialization (Chainmail)</t>
  </si>
  <si>
    <t>Armor Specialization (Hide)</t>
  </si>
  <si>
    <t>Armor Specialization (Plate)</t>
  </si>
  <si>
    <t>Armor Specialization (Scale)</t>
  </si>
  <si>
    <t>Back to the Wall</t>
  </si>
  <si>
    <t>Blood Thirst</t>
  </si>
  <si>
    <t>Combat Anticipation</t>
  </si>
  <si>
    <t>Combat Commander</t>
  </si>
  <si>
    <t>Danger Sense</t>
  </si>
  <si>
    <t>Deadly Axe</t>
  </si>
  <si>
    <t>Defensive Advantage</t>
  </si>
  <si>
    <t>Devastating Critical</t>
  </si>
  <si>
    <t>Distant Shot</t>
  </si>
  <si>
    <t>Dwarven Durability</t>
  </si>
  <si>
    <t>Empowered Dragon Breath</t>
  </si>
  <si>
    <t>Evasion</t>
  </si>
  <si>
    <t>Feywild Protection</t>
  </si>
  <si>
    <t>Fiery Rebuke</t>
  </si>
  <si>
    <t>Fleet-Footed</t>
  </si>
  <si>
    <t>Great Fortitude</t>
  </si>
  <si>
    <t>Hammer Rhythm</t>
  </si>
  <si>
    <t>Heavy Blade Opportunity</t>
  </si>
  <si>
    <t>Improved Second Wind</t>
  </si>
  <si>
    <t>Inescapable Force</t>
  </si>
  <si>
    <t>Iron Will</t>
  </si>
  <si>
    <t>Lasting Frost</t>
  </si>
  <si>
    <t>Light Blade Precision</t>
  </si>
  <si>
    <t>Lightning Arc</t>
  </si>
  <si>
    <t>Lightning Reflexes</t>
  </si>
  <si>
    <t>Mettle</t>
  </si>
  <si>
    <t>Point-Blank Shot</t>
  </si>
  <si>
    <t>Polearm Gamble</t>
  </si>
  <si>
    <t>Psychic Lock</t>
  </si>
  <si>
    <t>Resounding Thunder</t>
  </si>
  <si>
    <t>Running Shot</t>
  </si>
  <si>
    <t>Scimitar Dance</t>
  </si>
  <si>
    <t>Second Implement</t>
  </si>
  <si>
    <t>Secret Stride</t>
  </si>
  <si>
    <t>Seize the Moment</t>
  </si>
  <si>
    <t>Shield Specialization</t>
  </si>
  <si>
    <t>Sly Hunter</t>
  </si>
  <si>
    <t>Solid Sound</t>
  </si>
  <si>
    <t>Spear Push</t>
  </si>
  <si>
    <t>Spell Focus</t>
  </si>
  <si>
    <t>Steady Shooter</t>
  </si>
  <si>
    <t>Sweeping Flail</t>
  </si>
  <si>
    <t>Twofold Curse</t>
  </si>
  <si>
    <t>Uncanny Dodge</t>
  </si>
  <si>
    <t>Underfoot</t>
  </si>
  <si>
    <t>Arcane Mastery</t>
  </si>
  <si>
    <t>Axe Mastery</t>
  </si>
  <si>
    <t>Blind-Fight</t>
  </si>
  <si>
    <t>Bludgeon Mastery</t>
  </si>
  <si>
    <t>Epic Resurgence</t>
  </si>
  <si>
    <t>Flail Mastery</t>
  </si>
  <si>
    <t>Flanking Manuever</t>
  </si>
  <si>
    <t>Font of Radiance</t>
  </si>
  <si>
    <t>Heavy Blade Mastery</t>
  </si>
  <si>
    <t>Irresistible Flame</t>
  </si>
  <si>
    <t>Light Blade Mastery</t>
  </si>
  <si>
    <t>Pick Mastery</t>
  </si>
  <si>
    <t>Spear Mastery</t>
  </si>
  <si>
    <t>Spell Accuracy</t>
  </si>
  <si>
    <t>Triumphant Attack</t>
  </si>
  <si>
    <t>Use Channel Divinity to invoke Armor of Bahamut</t>
  </si>
  <si>
    <t>Training with Chainmail Armor</t>
  </si>
  <si>
    <t>Training with Leather Armor</t>
  </si>
  <si>
    <t>Training with Hide Armor</t>
  </si>
  <si>
    <t>Training with Plate Armor</t>
  </si>
  <si>
    <t>Training with Scale Armor</t>
  </si>
  <si>
    <t>Magic +2</t>
  </si>
  <si>
    <t>Dwarven +2</t>
  </si>
  <si>
    <t>Razor +2</t>
  </si>
  <si>
    <t>Sunleaf +2</t>
  </si>
  <si>
    <t>Curseforged +2</t>
  </si>
  <si>
    <t>Delver's +2</t>
  </si>
  <si>
    <t>Eladrin +2</t>
  </si>
  <si>
    <t>Elven Battle +2</t>
  </si>
  <si>
    <t>Fireburst +2</t>
  </si>
  <si>
    <t>Mountain +2</t>
  </si>
  <si>
    <t>Sylvan +2</t>
  </si>
  <si>
    <t>Black Iron +2</t>
  </si>
  <si>
    <t>Bloodcut +2</t>
  </si>
  <si>
    <t>Darkleaf +2</t>
  </si>
  <si>
    <t>Ghostphase +2</t>
  </si>
  <si>
    <t>Barkskin +2</t>
  </si>
  <si>
    <t>Battleforged +2</t>
  </si>
  <si>
    <t>Bloodthread +2</t>
  </si>
  <si>
    <t>Deathcut +2</t>
  </si>
  <si>
    <t>Exalted +2</t>
  </si>
  <si>
    <t>Magic +3</t>
  </si>
  <si>
    <t>Dwarven +3</t>
  </si>
  <si>
    <t>Razor +3</t>
  </si>
  <si>
    <t>Sunleaf +3</t>
  </si>
  <si>
    <t>Curseforged +3</t>
  </si>
  <si>
    <t>Delver's +3</t>
  </si>
  <si>
    <t>Eladrin +3</t>
  </si>
  <si>
    <t>Elven Battle +3</t>
  </si>
  <si>
    <t>Fireburst +3</t>
  </si>
  <si>
    <t>Hydra +3</t>
  </si>
  <si>
    <t>Mountain +3</t>
  </si>
  <si>
    <t>Shadowflow +3</t>
  </si>
  <si>
    <t>Sylvan +3</t>
  </si>
  <si>
    <t>Black Iron +3</t>
  </si>
  <si>
    <t>Bloodcut +3</t>
  </si>
  <si>
    <t>Darkleaf +3</t>
  </si>
  <si>
    <t>Flamedrinker +3</t>
  </si>
  <si>
    <t>Ghostphase +3</t>
  </si>
  <si>
    <t>Tombforged +3</t>
  </si>
  <si>
    <t>Barkskin +3</t>
  </si>
  <si>
    <t>Battleforged +3</t>
  </si>
  <si>
    <t>Bloodthread +3</t>
  </si>
  <si>
    <t>Deathcut +3</t>
  </si>
  <si>
    <t>Exalted +3</t>
  </si>
  <si>
    <t>Trollskin +3</t>
  </si>
  <si>
    <t>Magic +4</t>
  </si>
  <si>
    <t>Dwarven +4</t>
  </si>
  <si>
    <t>Razor +4</t>
  </si>
  <si>
    <t>Sunleaf +4</t>
  </si>
  <si>
    <t>Curseforged +4</t>
  </si>
  <si>
    <t>Delver's +4</t>
  </si>
  <si>
    <t>Eladrin +4</t>
  </si>
  <si>
    <t>Elven Battle +4</t>
  </si>
  <si>
    <t>Fireburst +4</t>
  </si>
  <si>
    <t>Hydra +4</t>
  </si>
  <si>
    <t>Mountain +4</t>
  </si>
  <si>
    <t>Shadowflow +4</t>
  </si>
  <si>
    <t>Sylvan +4</t>
  </si>
  <si>
    <t>Angelsteel +4</t>
  </si>
  <si>
    <t>Black Iron +4</t>
  </si>
  <si>
    <t>Bloodcut +4</t>
  </si>
  <si>
    <t>Darkleaf +4</t>
  </si>
  <si>
    <t>Flamedrinker +4</t>
  </si>
  <si>
    <t>Ghostphase +4</t>
  </si>
  <si>
    <t>Soulforged +4</t>
  </si>
  <si>
    <t>Tombforged +4</t>
  </si>
  <si>
    <t>Barkskin +4</t>
  </si>
  <si>
    <t>Battleforged +4</t>
  </si>
  <si>
    <t>Bloodthread +4</t>
  </si>
  <si>
    <t>Deathcut +4</t>
  </si>
  <si>
    <t>Exalted +4</t>
  </si>
  <si>
    <t>Trollskin +4</t>
  </si>
  <si>
    <t>Magic +5</t>
  </si>
  <si>
    <t>Dwarven +5</t>
  </si>
  <si>
    <t>Razor +5</t>
  </si>
  <si>
    <t>Sunleaf +5</t>
  </si>
  <si>
    <t>Curseforged +5</t>
  </si>
  <si>
    <t>Delver's +5</t>
  </si>
  <si>
    <t>Eladrin +5</t>
  </si>
  <si>
    <t>Elven Battle +5</t>
  </si>
  <si>
    <t>Fireburst +5</t>
  </si>
  <si>
    <t>Hydra +5</t>
  </si>
  <si>
    <t>Mantle of the Seventh Wind +5</t>
  </si>
  <si>
    <t>Mountain +5</t>
  </si>
  <si>
    <t>Shadowflow +5</t>
  </si>
  <si>
    <t>Sylvan +5</t>
  </si>
  <si>
    <t>Angelsteel +5</t>
  </si>
  <si>
    <t>Black Iron +5</t>
  </si>
  <si>
    <t>Bloodcut +5</t>
  </si>
  <si>
    <t>Darkleaf +5</t>
  </si>
  <si>
    <t>Flamedrinker +5</t>
  </si>
  <si>
    <t>Ghostphase +5</t>
  </si>
  <si>
    <t>Soulforged +5</t>
  </si>
  <si>
    <t>Tombforged +5</t>
  </si>
  <si>
    <t>Barkskin +5</t>
  </si>
  <si>
    <t>Battleforged +5</t>
  </si>
  <si>
    <t>Bloodthread +5</t>
  </si>
  <si>
    <t>Deathcut +5</t>
  </si>
  <si>
    <t>Exalted +5</t>
  </si>
  <si>
    <t>Trollskin +5</t>
  </si>
  <si>
    <t>Magic +6</t>
  </si>
  <si>
    <t>Dwarven +6</t>
  </si>
  <si>
    <t>Razor +6</t>
  </si>
  <si>
    <t>Sunleaf +6</t>
  </si>
  <si>
    <t>Curseforged +6</t>
  </si>
  <si>
    <t>Delver's +6</t>
  </si>
  <si>
    <t>Eladrin +6</t>
  </si>
  <si>
    <t>Elven Battle +6</t>
  </si>
  <si>
    <t>Fireburst +6</t>
  </si>
  <si>
    <t>Hydra +6</t>
  </si>
  <si>
    <t>Mountain +6</t>
  </si>
  <si>
    <t>Mantle of the Seventh Wind +6</t>
  </si>
  <si>
    <t>Shadowflow +6</t>
  </si>
  <si>
    <t>Sylvan +6</t>
  </si>
  <si>
    <t>Angelsteel +6</t>
  </si>
  <si>
    <t>Black Iron +6</t>
  </si>
  <si>
    <t>Bloodcut +6</t>
  </si>
  <si>
    <t>Darkleaf +6</t>
  </si>
  <si>
    <t>Flamedrinker +6</t>
  </si>
  <si>
    <t>Ghostphase +6</t>
  </si>
  <si>
    <t>Soulforged +6</t>
  </si>
  <si>
    <t>Tombforged +6</t>
  </si>
  <si>
    <t>Barkskin +6</t>
  </si>
  <si>
    <t>Battleforged +6</t>
  </si>
  <si>
    <t>Bloodthread +6</t>
  </si>
  <si>
    <t>Deathcut +6</t>
  </si>
  <si>
    <t>Exalted +6</t>
  </si>
  <si>
    <t>Thundering +1</t>
  </si>
  <si>
    <t>Terror +1</t>
  </si>
  <si>
    <t>Thunderburst +1</t>
  </si>
  <si>
    <t>Flaming +1</t>
  </si>
  <si>
    <t>Lifedrinker +1</t>
  </si>
  <si>
    <t>Lightning +1</t>
  </si>
  <si>
    <t>Resounding +2</t>
  </si>
  <si>
    <t>Vicious +2</t>
  </si>
  <si>
    <t>Duelist's +2</t>
  </si>
  <si>
    <t>Flameburst +2</t>
  </si>
  <si>
    <t>Frost +2</t>
  </si>
  <si>
    <t>Pact Blade +2</t>
  </si>
  <si>
    <t>Thundering +2</t>
  </si>
  <si>
    <t>Dragonslayer +2</t>
  </si>
  <si>
    <t>Terror +2</t>
  </si>
  <si>
    <t>Thunderburst +2</t>
  </si>
  <si>
    <t>Berserker +2</t>
  </si>
  <si>
    <t>Flaming +2</t>
  </si>
  <si>
    <t>Lifedrinker +2</t>
  </si>
  <si>
    <t>Lightning +2</t>
  </si>
  <si>
    <t>Resounding +3</t>
  </si>
  <si>
    <t>Vicious +3</t>
  </si>
  <si>
    <t>Duelist's +3</t>
  </si>
  <si>
    <t>Flameburst +3</t>
  </si>
  <si>
    <t>Frost +3</t>
  </si>
  <si>
    <t>Pact Blade +3</t>
  </si>
  <si>
    <t>Thundering +3</t>
  </si>
  <si>
    <t>Dragonslayer +3</t>
  </si>
  <si>
    <t>Phasing +3</t>
  </si>
  <si>
    <t>Terror +3</t>
  </si>
  <si>
    <t>Thunderburst +3</t>
  </si>
  <si>
    <t>Berserker +3</t>
  </si>
  <si>
    <t>Flaming +3</t>
  </si>
  <si>
    <t>Lifedrinker +3</t>
  </si>
  <si>
    <t>Lightning +3</t>
  </si>
  <si>
    <t>Resounding +4</t>
  </si>
  <si>
    <t>Vicious +4</t>
  </si>
  <si>
    <t>Duelist's +4</t>
  </si>
  <si>
    <t>Flameburst +4</t>
  </si>
  <si>
    <t>Frost +4</t>
  </si>
  <si>
    <t>Pact Blade +4</t>
  </si>
  <si>
    <t>Thundering +4</t>
  </si>
  <si>
    <t>Dragonslayer +4</t>
  </si>
  <si>
    <t>Phasing +4</t>
  </si>
  <si>
    <t>Terror +4</t>
  </si>
  <si>
    <t>Thunderburst +4</t>
  </si>
  <si>
    <t>Berserker +4</t>
  </si>
  <si>
    <t>Dancing +4</t>
  </si>
  <si>
    <t>Flaming +4</t>
  </si>
  <si>
    <t>Lifedrinker +4</t>
  </si>
  <si>
    <t>Lightning +4</t>
  </si>
  <si>
    <t>Resounding +5</t>
  </si>
  <si>
    <t>Vicious +5</t>
  </si>
  <si>
    <t>Duelist's +5</t>
  </si>
  <si>
    <t>Flameburst +5</t>
  </si>
  <si>
    <t>Frost +5</t>
  </si>
  <si>
    <t>Pact Blade +5</t>
  </si>
  <si>
    <t>Thundering +5</t>
  </si>
  <si>
    <t>Dragonslayer +5</t>
  </si>
  <si>
    <t>Phasing +5</t>
  </si>
  <si>
    <t>Terror +5</t>
  </si>
  <si>
    <t>Thunderburst +5</t>
  </si>
  <si>
    <t>Berserker +5</t>
  </si>
  <si>
    <t>Dancing +5</t>
  </si>
  <si>
    <t>Flaming +5</t>
  </si>
  <si>
    <t>Holy Avenger +5</t>
  </si>
  <si>
    <t>Lifedrinker +5</t>
  </si>
  <si>
    <t>Lightning +5</t>
  </si>
  <si>
    <t>Resounding +6</t>
  </si>
  <si>
    <t>Vicious +6</t>
  </si>
  <si>
    <t>Duelist's +6</t>
  </si>
  <si>
    <t>Flameburst +6</t>
  </si>
  <si>
    <t>Frost +6</t>
  </si>
  <si>
    <t>Pact Blade +6</t>
  </si>
  <si>
    <t>Thundering +6</t>
  </si>
  <si>
    <t>Dragonslayer +6</t>
  </si>
  <si>
    <t>Phasing +6</t>
  </si>
  <si>
    <t>Terror +6</t>
  </si>
  <si>
    <t>Thunderburst +6</t>
  </si>
  <si>
    <t>Berserker +6</t>
  </si>
  <si>
    <t>Dancing +6</t>
  </si>
  <si>
    <t>Flaming +6</t>
  </si>
  <si>
    <t>Holy Avenger +6</t>
  </si>
  <si>
    <t>Lifedrinker +6</t>
  </si>
  <si>
    <t>Lightning +6</t>
  </si>
  <si>
    <t>Perfect Hunter's +6</t>
  </si>
  <si>
    <t>Card Information</t>
  </si>
  <si>
    <t>Lance of Faith</t>
  </si>
  <si>
    <t>Cleric Attack 1</t>
  </si>
  <si>
    <t>Card 1:</t>
  </si>
  <si>
    <t>Card 2:</t>
  </si>
  <si>
    <t>Card 3:</t>
  </si>
  <si>
    <t>Card 4:</t>
  </si>
  <si>
    <t>Card 5:</t>
  </si>
  <si>
    <t>Card 6:</t>
  </si>
  <si>
    <t>Card 7:</t>
  </si>
  <si>
    <t>Card 8:</t>
  </si>
  <si>
    <t>Final Card Information</t>
  </si>
  <si>
    <t>At-Will</t>
  </si>
  <si>
    <t>Keywords</t>
  </si>
  <si>
    <t>Divine, Implement, Radiant</t>
  </si>
  <si>
    <t>Action</t>
  </si>
  <si>
    <t>Standard Action</t>
  </si>
  <si>
    <t>Range</t>
  </si>
  <si>
    <t>Ranged 5</t>
  </si>
  <si>
    <t>Other Text</t>
  </si>
  <si>
    <t>Target: One Creature
Attack: Wisdom vs. Reflex
Hit: 1d8 + Wisdom modifier radiant damage, and one ally you can see gains a +2 power bonus to his or her next attack roll against the target.
Increase damage to 2d8 + Wisdom modifier at 21st level.</t>
  </si>
  <si>
    <t>Priest's Shield</t>
  </si>
  <si>
    <t>First Card Information</t>
  </si>
  <si>
    <t>Divine, Weapon</t>
  </si>
  <si>
    <t>Melee Weapon</t>
  </si>
  <si>
    <t>Target: One Creature
Attack: Strength vs. AC
Hit: 1[W] + Strength modifier damage, and you and one adjacent ally gain a +1 power bonus to AC until the end of your next turn.
Increase damage to 2[W] + Strength modifier at 21st level.</t>
  </si>
  <si>
    <t>Card Name</t>
  </si>
  <si>
    <t>ö</t>
  </si>
  <si>
    <t>Righteous Brand</t>
  </si>
  <si>
    <t>Sacred Flame</t>
  </si>
  <si>
    <t>Cause Fear</t>
  </si>
  <si>
    <t>Encounter</t>
  </si>
  <si>
    <t>Divine, Fear, Implement</t>
  </si>
  <si>
    <t>Ranged 10</t>
  </si>
  <si>
    <t>Target: One Creature
Attack: Wisdom vs. Will
Hit: The target moves its speed + your Charisma modifier away from you.  The fleeing target avoids unsafe squares and difficult terrain if it can.  This movement provokes opportunity attacks.</t>
  </si>
  <si>
    <t>Divine Glow</t>
  </si>
  <si>
    <t>Healing Strike</t>
  </si>
  <si>
    <t>Wrathful Thunder</t>
  </si>
  <si>
    <t>Avenging Flame</t>
  </si>
  <si>
    <t>Beacon of Hope</t>
  </si>
  <si>
    <t>Cascade of Light</t>
  </si>
  <si>
    <t>Guardian of Faith</t>
  </si>
  <si>
    <t>Bless</t>
  </si>
  <si>
    <t>Daily</t>
  </si>
  <si>
    <t>Divine, Fire, Weapon</t>
  </si>
  <si>
    <t>Target: One Creature
Attack: Strength vs. AC
Hit: 2[W] + Strength modifier damage, and ongoing 5 fire damage (save ends).
Miss: Half damage, and no ongoing fire damage.
Special: If the target attacks on its turn, it can't attempt a saving throw against the ongoing damage.</t>
  </si>
  <si>
    <t>Target: One Creature
Attack: Strength vs. AC
Hit: 1[W] + Strength modifier damage, and one ally within 5 squares of you gains a power bonus to melee attack rolls against the target equal to your Strength modifier until the end of your next turn.
Increase damage to 2[W] + Strength modifier at 21st level.</t>
  </si>
  <si>
    <t>Target: One Creature
Attack: Wisdom vs. Reflex
Hit: 1d6 + Wisdom modifier radiant damage, and one ally you can see chooses either to gain temporary hit points equal to your Charisma modifier + one-half your level or to make a saving throw.
Increase damage to 2d6 + Wisdom modifier at 21st level.</t>
  </si>
  <si>
    <t>Close Blast 3</t>
  </si>
  <si>
    <t>Target: Each enemy in blast
Attack: Wisdom vs. Reflex
Hit: 1d8 + Wisdom modifier radiant damage
Effect: Allies in the blast gain a +2 power bonus to attack rolls until the end of your next turn.</t>
  </si>
  <si>
    <t>Divine, Healing, Radiant, Weapon</t>
  </si>
  <si>
    <t>Target: One Creature
Attack: Strength vs. AC
Hit: 2[W] + Strength modifier radiant damage, and the target is marked until the end of your next turn.  In addition, you or one ally within 5 squares of you can spend a healing surge.</t>
  </si>
  <si>
    <t>Divine, Thunder, Weapon</t>
  </si>
  <si>
    <t>Target: One Creature
Attack: Strength vs. AC
Hit: 1[W] + Strength modifier thunder damage, and the target is dazed until the end of your next turn.</t>
  </si>
  <si>
    <t>Target: One Creature
Attack: Wisdom vs. Will
Hit: 3d8 + Wisdom modifier radiant damage, and the target gains vulnerability 5 to all your attacks (save ends).
Miss: Half damage, and the target gains no vulnerability.</t>
  </si>
  <si>
    <t>Paladin, Lay on Hands ability</t>
  </si>
  <si>
    <t>Add Charisma modifier to Lay on Hands</t>
  </si>
  <si>
    <t>Holy Strike</t>
  </si>
  <si>
    <t>Bolstering Strike</t>
  </si>
  <si>
    <t>Channel Divinity: Divine Mettle</t>
  </si>
  <si>
    <t>Paladin Feature</t>
  </si>
  <si>
    <t>Divine</t>
  </si>
  <si>
    <t>Minor Action</t>
  </si>
  <si>
    <t>Close Burst 10</t>
  </si>
  <si>
    <t>Target: One Creature in Burst
Effect: The target makes a saving throw with a bonus equal to your Charisma modifier.</t>
  </si>
  <si>
    <t>Channel Divinity: Divine Strength</t>
  </si>
  <si>
    <t>Personal</t>
  </si>
  <si>
    <t>Effect: Apply your Strength modifier as extra damage on your next attack this turn.</t>
  </si>
  <si>
    <t>Divine Challenge</t>
  </si>
  <si>
    <t>Divine, Radiant</t>
  </si>
  <si>
    <t>Close Burst 5</t>
  </si>
  <si>
    <t>Target: One Creature in Burst
Effect: You mark the target. The target remains marked until you use this power against another target, or if you fail to engage the target.  A creature can be subject to only one mark at a time.
While a target is marked, it takes a -2 penalty to attack rolls for any attack that doesn't include you as a target.  Also, it takes radiant damage equal to 3 + your Charisma modifier the first time it makes an attack that doesn't include you as a target before the start of your next turn.  Damage increases to  6 + Cha at 11th and 9 + Cha at 21st.</t>
  </si>
  <si>
    <t>Lay on Hands</t>
  </si>
  <si>
    <t>Divine, Healing</t>
  </si>
  <si>
    <t>Melee Touch</t>
  </si>
  <si>
    <t>Special: You can use this power a number of times per day equal to your Wisdom modifier (minimum 1), but only once per round.
Effect: You spend a healing surge but regain no hit points.  Instead, the target regains hit points as if it had spent a healing surge. You must have at least one healing surge remaining to use this power.</t>
  </si>
  <si>
    <t>Paladin Attack 1</t>
  </si>
  <si>
    <t>Divine, Radiant, Weapon</t>
  </si>
  <si>
    <t>Target: One Creature
Attack: Strength vs. AC
Hits: 1[W] + Strength modifier radiant damage.  If you marked the target, you gain a bonus to the damage roll equal to your Wisdom modifier.
Increase damage to 2[W] + Strength modifier at 21st level.</t>
  </si>
  <si>
    <t>Target: One Creature
Attack: Charisma vs. AC
Hit: 1[W] + Charisma modifier damage, and you gain temporary hit points equal to your Wisdom modifier.
Increase damage to 2[W] + Charisma modifier at 21st level.</t>
  </si>
  <si>
    <t>Ski's Dungeons and Dragons 4th Edition CharGen Workbook</t>
  </si>
  <si>
    <t>Ski's CharGen is designed for use with the Dungeons and Dragons RPG by Wizards of the Coast.  Ownership of the appropriate books is required.  Wizards of the Coast can be found on the web at www.wizards.com.  This worksheet is intended for use as a gaming supplement and does not intend to infringe on any copyrights held by Wizards of the Coast.</t>
  </si>
  <si>
    <t>Ranger, Hunter's Quarry</t>
  </si>
  <si>
    <t>Hunter's Quarry dice increased to d8s</t>
  </si>
  <si>
    <t>+2 to AC against Opportunity Attacks</t>
  </si>
  <si>
    <t>Nimble Strike</t>
  </si>
  <si>
    <t>Twin Strike</t>
  </si>
  <si>
    <t>Evasive Strike</t>
  </si>
  <si>
    <t>Split the Tree</t>
  </si>
  <si>
    <t>Elf Racial Power</t>
  </si>
  <si>
    <t>Free Action</t>
  </si>
  <si>
    <t>Effect: Reroll an attack roll.  Use the second roll, even if it's lower.</t>
  </si>
  <si>
    <t>Ranger Attack 1</t>
  </si>
  <si>
    <t>Martial, Weapon</t>
  </si>
  <si>
    <t>Ranged Weapon</t>
  </si>
  <si>
    <t>Target: One Creature
Special: Shift 1 square before or after you attack
Attack: Dexterity vs. AC
Hit: 1[W] + Dexterity modifier damage.
Increase damage to 2[W] + Dexterity modifier at 21st level.</t>
  </si>
  <si>
    <t>Melee or Ranged Weapon</t>
  </si>
  <si>
    <t>Requirement: You must be wielding two melee weapons or a ranged weapon.
Targets: One or two creatures
Attack: Strength vs. AC (melee; main weapon and off-hand weapon) or Dexterity vs. AC (ranged), two attacks
Hit: 1[W] damage per attack.
Increase damage to 2[W] at 21st level.</t>
  </si>
  <si>
    <t>Target: One Creature
Special: You can shift a number of squares equal to 1 + your Wisdom modifier either before or after the attack.
Attack: Strength vs. AC (melee) or Dexterity vs. AC (ranged)
Hit: 2[W] + Strength modifier damage (melee) or 2[W] + Dexterity modifier damage (ranged).</t>
  </si>
  <si>
    <t>Targets: Two creatures within 3 squares of each other
Attack: Dexterity vs. AC.  Make two attack rolls, take the higher result, and apply it to both targets.
Hit: 2[W] + Dexterity modifier damage.</t>
  </si>
  <si>
    <t>Wizard Extra Spell</t>
  </si>
  <si>
    <t>Wis 13, Wizard</t>
  </si>
  <si>
    <t>Add additional daily spell to spellbook</t>
  </si>
  <si>
    <t>FEAT DETECTION</t>
  </si>
  <si>
    <t>SPELLS KNOWN</t>
  </si>
  <si>
    <t>EXPANDED SPELLBOOK</t>
  </si>
  <si>
    <t>1ST LEVEL AT-WILL</t>
  </si>
  <si>
    <t>1ST LEVEL HUMAN BONUS</t>
  </si>
  <si>
    <t>1ST LEVEL ENCOUNTER</t>
  </si>
  <si>
    <t>1ST LEVEL DAILY</t>
  </si>
  <si>
    <t>2ND LEVEL UTILITY</t>
  </si>
  <si>
    <t>3RD LEVEL ENCOUNTER</t>
  </si>
  <si>
    <t>5TH LEVEL DAILY</t>
  </si>
  <si>
    <t>6TH LEVEL UTILITY</t>
  </si>
  <si>
    <t>7TH LEVEL ENCOUNTER</t>
  </si>
  <si>
    <t>9TH LEVEL DAILY</t>
  </si>
  <si>
    <t>10TH LEVEL UTILITY</t>
  </si>
  <si>
    <t>13TH LEVEL ENCOUNTER</t>
  </si>
  <si>
    <t>15TH LEVEL DAILY</t>
  </si>
  <si>
    <t>16TH LEVEL UTILITY</t>
  </si>
  <si>
    <t>17TH LEVEL ENCOUNTER</t>
  </si>
  <si>
    <t>19TH LEVEL DAILY</t>
  </si>
  <si>
    <t>22ND LEVEL UTILITY</t>
  </si>
  <si>
    <t>23RD LEVEL ENCOUNTER</t>
  </si>
  <si>
    <t>25TH LEVEL DAILY</t>
  </si>
  <si>
    <t>27TH LEVEL ENCOUNTER</t>
  </si>
  <si>
    <t>29TH LEVEL DAILY</t>
  </si>
  <si>
    <t>To-Do: Finish adding pre-reqs and descriptions for feats.  Finish adding information for the CardOutput.  Possibly add the recommended PC/NPC races from the Monster Manual.  Possibly add information about magic items to the Card Generator functions.  Add Ritual Cards to the Card Generator.  Figure out where/how to show Paragon powers.</t>
  </si>
  <si>
    <t>+1 damage with chosen weapon group</t>
  </si>
  <si>
    <t>Gain 5 additional hit points per tier</t>
  </si>
  <si>
    <t>Hit and Run</t>
  </si>
  <si>
    <t>Careful Attack</t>
  </si>
  <si>
    <t>Requirement: You must be wielding two melee weapons or a ranged weapon.
Target: One Creature
Attack: Strength + 2 vs. AC (melee) or Dexterity + 2 vs. AC (ranged).
Hit: 1[W] damage (melee) or 1[W] damage (ranged)
Increase damage to 2[W] (melee) or 2[W] (ranged) at 21st level.</t>
  </si>
  <si>
    <t>Target: One Creature
Attack: Strength vs. AC
Hit: 1[W] + Strength modifier damage
Increase damage to 2[W] + Strength modifier at 21st level.
Effect: If you move in the same turn after this attack, leaving the first square adjacent to the target does not provoke an opportunity attack from the target.</t>
  </si>
  <si>
    <t>Deft Strike</t>
  </si>
  <si>
    <t>Rogue Attack 1</t>
  </si>
  <si>
    <t>Requirements: You must be wielding a crossbow, a light blade, or a sling.
Target: One creature
Special: You can move 2 squares before the attack.
Attack: Dexterity vs. AC
Hit: 1[W] + Dexterity modifier damage.
Increase damage to 2[W] + Dexterity modifier at 21st level.</t>
  </si>
  <si>
    <t>Piercing Strike</t>
  </si>
  <si>
    <t>Requirement: You must be wielding a light blade.
Target: One creature
Attack: Dexterity vs. Reflex
Hit: 1[W] + Dexterity modifier damage.
Increase damage to 2[W] + Dexterity modifier at 21st level.</t>
  </si>
  <si>
    <t>Riposte Strike</t>
  </si>
  <si>
    <t>Requirement: You must be wielding a light blade.
Target: One creature
Attack: Dexterity vs. AC
Hit: 1[W] + Dexterity modifier damage. If the target attacks you before the start of your next turn, you make your riposte against the target as an immediate interrupt: a Strength vs. AC attack that deals 1[W] + Strength modifier damage.
Increase damage to 2[W] + Dexterity modifier and riposte to 2[W] + Strength modifier at 21st level.</t>
  </si>
  <si>
    <t>Sly Flourish</t>
  </si>
  <si>
    <t>Requirement: You must be wielding a crossbow, a light blade, or a sling.
Target: One creature
Attack: Dexterity vs. AC
Hit: 1[W] + Dexterity modifier + Charisma modifier damage.
Increase damage to 2[W] + Dexterity modifier + Charisma modifier at 21st level.</t>
  </si>
  <si>
    <t>Dragonborn Racial Power</t>
  </si>
  <si>
    <t>Acid, Cold, Fire, Lightning or Poison</t>
  </si>
  <si>
    <t>Close blast 3</t>
  </si>
  <si>
    <t xml:space="preserve">Target: All creatures in area
Attack: Strength + 2 vs. Reflex, Constitution + 2 vs. Reflex, or Dexterity + 2 vs. Reflex
Hit: 1d6 + Constitution modifier damage
Increase to +4 bonus and 2d6 + Constitution modifier damage at 11th level, and to +6 bonus and 3d6 + Constitution modifier damage at 21st level.
Special: When you create your character, choose Strength, Constitution, or Dexterity as the ability score you use when making attack rolls with this power.  You also choose the power's damage type: acid, cold, fire, lightning, or poison.  </t>
  </si>
  <si>
    <t>King's Castle</t>
  </si>
  <si>
    <t>Requirement: You must be wielding a crossbow, a light blade, or a sling.
Target: One creature
Attack: Dexterity vs. Reflex
Hit: 2[W] + Dexterity modifier damage
Effect: Switch places with willing adjacent ally.</t>
  </si>
  <si>
    <t>Easy Target</t>
  </si>
  <si>
    <t>Requirement: You must be wielding a crossbow, a light blade, or a sling.
Target: One creature
Attack: Dexterity vs. AC
Hit: 2[W] + Dexterity modifier damage, and the target is slowed and grants combat advantage to you (save ends both).
Miss: Half damage, and the target grants combat advantage to you until the end of your next turn.</t>
  </si>
  <si>
    <t>Channel Divinity</t>
  </si>
  <si>
    <t>Healing Word</t>
  </si>
  <si>
    <t>Divine, Healing, Implement</t>
  </si>
  <si>
    <t>Close Burst 3</t>
  </si>
  <si>
    <t>Target: Each enemy in burst
Attack: Wisdom vs. Will
Hit: The target is weakened until the end of its next turn.
Effect: You and all your allies in the burst regain 5 hit points, and your healing powers restore +5 hit points until the end of the encounter.</t>
  </si>
  <si>
    <t>Conjuration, Divine, Implement, Radiant</t>
  </si>
  <si>
    <t>Effect: You conjure a guardian that occupies 1 square within range.  Every round, you can move the guardian 3 squares as a move action. The guardian lasts until the end of the encounter.  Any creature that ends it turn next to the conjured guardian is subject to a Wisdom vs. Fortitude attack.  On a hit, the attack deals 1d8 + Wisdom modifier radiant damage.</t>
  </si>
  <si>
    <t>Cleric Feature</t>
  </si>
  <si>
    <t>Varies</t>
  </si>
  <si>
    <t>Once per encounter you can invoke divine power, filling yourself with the might of your patron diety.  With the divine might you invoke you can wield special powers, such as turn undead and divine fortune.  Some clerics learn other uses for this feature.</t>
  </si>
  <si>
    <t>Close burst 5</t>
  </si>
  <si>
    <t>Special: You can use this power twice per encounter, but only once per round.  At 16th level, you can use this power three times per encounter.
Target: You or one ally
Effect: The target can spend a healing surge and regain an additional 1d6 hit point.
Increase the amount of additional hit points regained to 2d6 at 6th level, 3d6 at 11th level, 4d6 at 16th level, 5d6 at 21st level, and 6d6 at 26th level.</t>
  </si>
  <si>
    <t>Fearsome Smite</t>
  </si>
  <si>
    <t>Enfeebling Strike</t>
  </si>
  <si>
    <t>Target: One Creature
Attack: Charisma vs. AC
Hit: 1[W] + Charisma modifier damage. If you marked the target, it takes a -2 penalty to attack rolls until the end of your next turn.
Increase damage to 2[W] + Charisma modifier at 21st level.</t>
  </si>
  <si>
    <t>Valiant Strike</t>
  </si>
  <si>
    <t>Target: One Creature
Attack: Strength + 1 per enemy adjacent to you vs. AC
Hit: 1[W] + Strength modifier damage
Increase damage to 2[W] + Strength modifier at 21st level.</t>
  </si>
  <si>
    <t>Divine, Fear, Weapon</t>
  </si>
  <si>
    <t>Target: One Creature
Attack: Charisma vs. AC
Hit: 2[W] + Charisma modifier damage.  Until the end of your next turn, the target takes a penalty to attack rolls equal to your Wisdom modifier.</t>
  </si>
  <si>
    <t>Piercing Smite</t>
  </si>
  <si>
    <t>Target: One Creature
Attack: Strength vs. Reflex
Hit: 2[W] + Strength modifier damage, and the target and a number of enemies adjacent to you equal to your Wisdom modifier are marked until the end of your next turn.</t>
  </si>
  <si>
    <t>Radiant Smite</t>
  </si>
  <si>
    <t>Target: One Creature
Attack: Strength vs. AC
Hit: 2[W] + Strength modifier + Wisdom modifier radiant damage.</t>
  </si>
  <si>
    <t>Shielding Smite</t>
  </si>
  <si>
    <t>Target: One Creature
Attack: Charisma vs. AC
Hit: 2[W] + Charisma modifier damage.
Effect: Until the end of your next turn, one ally within 5 squares of you gains a power bonus to AC equal to your Wisdom modifier.</t>
  </si>
  <si>
    <t>On Pain of Death</t>
  </si>
  <si>
    <t>Divine, Implement</t>
  </si>
  <si>
    <t>Target: One Creature
Attack: Charisma vs. Will
Hit: 3d8 + Charisma modifier damage.  Once per round, the target takes 1d8 damage after making any attacks on its turn (save ends).
Miss: Half damage. Once per round, the target takes 1d4 damage after making any attacks on its turn (save ends).</t>
  </si>
  <si>
    <t>Paladin's Judgment</t>
  </si>
  <si>
    <t>Divine, Healing, Weapon</t>
  </si>
  <si>
    <t>Target: One Creature
Attack: Strength vs. AC
Hit: 3[W] + Strength modfiier damage, and one ally within 5 squares of you can spend a healing surge.
Miss: One ally within 5 squares of you can spend a healing surge.</t>
  </si>
  <si>
    <t>Radiant Delirium</t>
  </si>
  <si>
    <t>Target: One Creature
Attack: Charisma vs. Reflex
Hit: 3d8 + Charisma modifier radiant damage, and the target is dazed until the end of your next turn.  In addition, the target takes a -2 penalty to AC (save ends).
Miss: Half damage, and target is dazed until the end of your next turn.</t>
  </si>
  <si>
    <t>Last Modified: 06.26.08</t>
  </si>
  <si>
    <t>Version 0.5</t>
  </si>
  <si>
    <t>Version History:
0.1: Basic CharGen finished.  Submitted to the internets for review/criticism/random comments.
0.2: Added Wizard Spellbook page and changed the Powers worksheet to accommodate.
0.3: Added more descriptions.  Added Notes section to HPandDef Sheet.  Fix some centering issues.
0.4: Fixed some reference issues.  Added more powers.  Fixed some other formatting errors.
0.5: Fixed Wizard healing surge calculation.  Added word wrap to feats.  Fixed Human/Half-Elf bonus power formatting.</t>
  </si>
  <si>
    <t>Two-Fanged Strike</t>
  </si>
  <si>
    <t>Hunter's Bear Trap</t>
  </si>
  <si>
    <t>Dire Wolverine Strike</t>
  </si>
  <si>
    <t>Requirement: You must be wielding two melee weapons.
Target: Each enemy in burst you can see.
Attack: Strength vs. AC
Hit: 1[W] + Strength modifier damage.</t>
  </si>
  <si>
    <t>Fox's Cunning</t>
  </si>
  <si>
    <t>Immediate Reaction</t>
  </si>
  <si>
    <t>Trigger: An enemy makes a melee attack against you.
Attack: You can shift one square, then make a basic attack against the enemy.
Special: Gain a power bonnus to your basic attack roll equal to your Wisdom modifier.</t>
  </si>
  <si>
    <t>Requirement: You must be wielding two melee weapons or a ranged weapon.
Target: One Creature
Attack: Strength vs. AC (melee; main weapon and off-hand weapon) or Dexterity vs. AC (ranged), two attacks
Hit: 1[W] + Strength modifier damage (melee) or 1[W] + Dexterity modifier damage (ranged) per attack.  If both attacks hit, you deal extra damage equal to your Wisdom modifier.</t>
  </si>
  <si>
    <t>Dazing Strike</t>
  </si>
  <si>
    <t>Requirement: You must be wielding a light blade.
Target: One creature
Attack: Dexterity vs. AC
Hit: 1[W] + Dexterity modifier damage, and the target is dazed until the end of your next turn.</t>
  </si>
  <si>
    <t>Cleric Utility 2</t>
  </si>
  <si>
    <t>Close burst 20</t>
  </si>
  <si>
    <t>Targets: You and each ally in burst
Effect: Until the end of the encounter, all targets gain a +1 power bonus to attack rolls.</t>
  </si>
  <si>
    <t>Cure Light Wounds</t>
  </si>
  <si>
    <t>Melee touch</t>
  </si>
  <si>
    <t>Target: You or one creature
Effect: The target regains hit points as if it had spent a healing surge.</t>
  </si>
  <si>
    <t>Target: One Creature
Attack: Strength vs. AC (melee) or Dexterity vs. AC (ranged)
Hit: 2[W] + Strength modifier damage (melee) or 2[W] + Dexterity modifier damage (ranged), and the target is slowed and takes ongoing 5 damage (save ends both).
Miss: Half damage, no ongoing damage, and the target is slowed until the end of your next turn.</t>
  </si>
  <si>
    <t>Jaws of the Wolf</t>
  </si>
  <si>
    <t>Requirement: You must be wielding two melee weapons.
Target: One creature
Attack: Strength vs. AC (main weapon and off-hand weapon), two attacks.
Hit: 2[W] + Strength modifier damage per attack.
Miss: Half damage per attack.</t>
  </si>
  <si>
    <t>Sudden Strike</t>
  </si>
  <si>
    <t>Requirement: You must be wielding two melee weapons.
Target: One creature
Attack: Strength vs. AC (off-hand weapon)
Hit: 1[W] damage (off-hand weapon)
Effect: You shift 1 square and make a secondary attack against the target.
Secondary Attack: Strength vs. AC (main weapon)
Hit: 2[W] + Strength modifier damage (main weapon), and the target is weakened until the end of your next turn.</t>
  </si>
  <si>
    <t>Yield Ground</t>
  </si>
  <si>
    <t>Ranger Utility 2</t>
  </si>
  <si>
    <t>Martial</t>
  </si>
  <si>
    <t>Trigger: An enemy damages you with a melee attack.
Effect: You can shift a number of squares equal to your Wisdom modifier.  Gain a +2 power bonus to all defenses until the end of your next turn.</t>
  </si>
  <si>
    <t>Disruptive Strike</t>
  </si>
  <si>
    <t>Ranger Attack 3</t>
  </si>
  <si>
    <t>Immediate Interrupt</t>
  </si>
  <si>
    <t>Trigger: You or an ally is attacked by a creature
Target: The attacking creature
Attack: Strength vs. AC (melee) or Dexterity vs. Melee (ranged)
Hit: 1[W] + Strength modifier damage (melee) or 1[W] + Dexterity modifier (ranged).  The target takes a penalty to its attack roll for the triggering attack equal to 3 + your Wisdom modifier.</t>
  </si>
  <si>
    <t>Dex 13</t>
  </si>
  <si>
    <t>Draw a weapon with attack action, +2 to initiative</t>
  </si>
  <si>
    <t>+4 to initiative checks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</si>
</sst>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9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8"/>
      <color indexed="8"/>
      <name val="Calibri"/>
      <family val="2"/>
    </font>
    <font>
      <i/>
      <sz val="11"/>
      <color indexed="8"/>
      <name val="Calibri"/>
      <family val="2"/>
    </font>
    <font>
      <i/>
      <sz val="10"/>
      <color indexed="8"/>
      <name val="Calibri"/>
      <family val="2"/>
    </font>
    <font>
      <b/>
      <sz val="14"/>
      <color indexed="8"/>
      <name val="Calibri"/>
      <family val="2"/>
    </font>
    <font>
      <b/>
      <sz val="10"/>
      <color indexed="8"/>
      <name val="Calibri"/>
      <family val="2"/>
    </font>
    <font>
      <b/>
      <sz val="22"/>
      <color indexed="9"/>
      <name val="Bookman Old Style"/>
      <family val="1"/>
    </font>
    <font>
      <sz val="14"/>
      <color indexed="8"/>
      <name val="Calibri"/>
      <family val="2"/>
    </font>
    <font>
      <sz val="22"/>
      <color indexed="8"/>
      <name val="Calibri"/>
      <family val="2"/>
    </font>
    <font>
      <sz val="10"/>
      <color indexed="8"/>
      <name val="Wingdings 2"/>
      <family val="1"/>
    </font>
    <font>
      <b/>
      <sz val="11"/>
      <color indexed="22"/>
      <name val="Calibri"/>
      <family val="2"/>
    </font>
    <font>
      <sz val="28"/>
      <color indexed="8"/>
      <name val="Calibri"/>
      <family val="2"/>
    </font>
    <font>
      <sz val="9"/>
      <color indexed="22"/>
      <name val="Calibri"/>
      <family val="2"/>
    </font>
    <font>
      <sz val="9"/>
      <color indexed="8"/>
      <name val="Calibri"/>
      <family val="2"/>
    </font>
    <font>
      <sz val="11"/>
      <color indexed="13"/>
      <name val="Wingdings"/>
      <family val="0"/>
    </font>
    <font>
      <b/>
      <sz val="14"/>
      <color indexed="9"/>
      <name val="Calibri"/>
      <family val="2"/>
    </font>
    <font>
      <b/>
      <i/>
      <sz val="11"/>
      <color indexed="8"/>
      <name val="Calibri"/>
      <family val="2"/>
    </font>
    <font>
      <b/>
      <sz val="9"/>
      <color indexed="8"/>
      <name val="Calibri"/>
      <family val="2"/>
    </font>
    <font>
      <sz val="10"/>
      <color indexed="17"/>
      <name val="Calibri"/>
      <family val="2"/>
    </font>
    <font>
      <b/>
      <sz val="36"/>
      <color indexed="9"/>
      <name val="Bookman Old Style"/>
      <family val="1"/>
    </font>
    <font>
      <b/>
      <sz val="22"/>
      <color indexed="9"/>
      <name val="Calibri"/>
      <family val="2"/>
    </font>
    <font>
      <sz val="24"/>
      <color indexed="8"/>
      <name val="Calibri"/>
      <family val="2"/>
    </font>
    <font>
      <b/>
      <sz val="28"/>
      <color indexed="8"/>
      <name val="Calibri"/>
      <family val="2"/>
    </font>
    <font>
      <b/>
      <sz val="22"/>
      <color indexed="8"/>
      <name val="Calibri"/>
      <family val="2"/>
    </font>
    <font>
      <sz val="10"/>
      <color indexed="9"/>
      <name val="Calibri"/>
      <family val="2"/>
    </font>
    <font>
      <sz val="18"/>
      <color indexed="8"/>
      <name val="Calibri"/>
      <family val="2"/>
    </font>
    <font>
      <b/>
      <sz val="16"/>
      <color indexed="9"/>
      <name val="Calibri"/>
      <family val="2"/>
    </font>
    <font>
      <sz val="22"/>
      <color indexed="9"/>
      <name val="Calibri"/>
      <family val="2"/>
    </font>
    <font>
      <b/>
      <i/>
      <sz val="22"/>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i/>
      <sz val="11"/>
      <color theme="1"/>
      <name val="Calibri"/>
      <family val="2"/>
    </font>
    <font>
      <i/>
      <sz val="10"/>
      <color theme="1"/>
      <name val="Calibri"/>
      <family val="2"/>
    </font>
    <font>
      <b/>
      <sz val="14"/>
      <color theme="1"/>
      <name val="Calibri"/>
      <family val="2"/>
    </font>
    <font>
      <b/>
      <sz val="10"/>
      <color theme="1"/>
      <name val="Calibri"/>
      <family val="2"/>
    </font>
    <font>
      <b/>
      <sz val="22"/>
      <color theme="0"/>
      <name val="Bookman Old Style"/>
      <family val="1"/>
    </font>
    <font>
      <sz val="14"/>
      <color theme="1"/>
      <name val="Calibri"/>
      <family val="2"/>
    </font>
    <font>
      <sz val="22"/>
      <color theme="1"/>
      <name val="Calibri"/>
      <family val="2"/>
    </font>
    <font>
      <sz val="10"/>
      <color theme="1"/>
      <name val="Wingdings 2"/>
      <family val="1"/>
    </font>
    <font>
      <b/>
      <sz val="11"/>
      <color theme="0" tint="-0.04997999966144562"/>
      <name val="Calibri"/>
      <family val="2"/>
    </font>
    <font>
      <sz val="28"/>
      <color theme="1"/>
      <name val="Calibri"/>
      <family val="2"/>
    </font>
    <font>
      <sz val="9"/>
      <color theme="0" tint="-0.04997999966144562"/>
      <name val="Calibri"/>
      <family val="2"/>
    </font>
    <font>
      <sz val="9"/>
      <color theme="1"/>
      <name val="Calibri"/>
      <family val="2"/>
    </font>
    <font>
      <b/>
      <i/>
      <sz val="11"/>
      <color theme="1"/>
      <name val="Calibri"/>
      <family val="2"/>
    </font>
    <font>
      <b/>
      <sz val="14"/>
      <color theme="0"/>
      <name val="Calibri"/>
      <family val="2"/>
    </font>
    <font>
      <sz val="11"/>
      <color rgb="FF92D050"/>
      <name val="Wingdings"/>
      <family val="0"/>
    </font>
    <font>
      <b/>
      <sz val="9"/>
      <color theme="1"/>
      <name val="Calibri"/>
      <family val="2"/>
    </font>
    <font>
      <sz val="10"/>
      <color rgb="FF006100"/>
      <name val="Calibri"/>
      <family val="2"/>
    </font>
    <font>
      <b/>
      <sz val="22"/>
      <color theme="1"/>
      <name val="Calibri"/>
      <family val="2"/>
    </font>
    <font>
      <b/>
      <sz val="22"/>
      <color theme="0"/>
      <name val="Calibri"/>
      <family val="2"/>
    </font>
    <font>
      <sz val="22"/>
      <color theme="0"/>
      <name val="Calibri"/>
      <family val="2"/>
    </font>
    <font>
      <sz val="18"/>
      <color theme="1"/>
      <name val="Calibri"/>
      <family val="2"/>
    </font>
    <font>
      <b/>
      <sz val="16"/>
      <color theme="0"/>
      <name val="Calibri"/>
      <family val="2"/>
    </font>
    <font>
      <sz val="10"/>
      <color theme="0"/>
      <name val="Calibri"/>
      <family val="2"/>
    </font>
    <font>
      <b/>
      <sz val="28"/>
      <color theme="1"/>
      <name val="Calibri"/>
      <family val="2"/>
    </font>
    <font>
      <sz val="24"/>
      <color theme="1"/>
      <name val="Calibri"/>
      <family val="2"/>
    </font>
    <font>
      <b/>
      <sz val="36"/>
      <color theme="0"/>
      <name val="Bookman Old Style"/>
      <family val="1"/>
    </font>
    <font>
      <b/>
      <i/>
      <sz val="2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4999699890613556"/>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right/>
      <top style="thick"/>
      <bottom/>
    </border>
    <border>
      <left/>
      <right/>
      <top/>
      <bottom style="thin"/>
    </border>
    <border>
      <left style="thick"/>
      <right/>
      <top/>
      <bottom/>
    </border>
    <border>
      <left/>
      <right style="thick"/>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left style="thick"/>
      <right/>
      <top/>
      <bottom style="thick"/>
    </border>
    <border>
      <left/>
      <right/>
      <top/>
      <bottom style="thick"/>
    </border>
    <border>
      <left/>
      <right style="thick"/>
      <top/>
      <bottom style="thick"/>
    </border>
    <border>
      <left style="thick"/>
      <right/>
      <top style="thick"/>
      <bottom/>
    </border>
    <border>
      <left/>
      <right style="thick"/>
      <top style="thick"/>
      <bottom/>
    </border>
    <border>
      <left style="thick"/>
      <right style="thin">
        <color rgb="FF92D050"/>
      </right>
      <top style="thick"/>
      <bottom style="thin">
        <color rgb="FF92D050"/>
      </bottom>
    </border>
    <border>
      <left style="thin">
        <color rgb="FF92D050"/>
      </left>
      <right style="thin">
        <color rgb="FF92D050"/>
      </right>
      <top style="thick"/>
      <bottom style="thin">
        <color rgb="FF92D050"/>
      </bottom>
    </border>
    <border>
      <left style="thin">
        <color rgb="FF92D050"/>
      </left>
      <right style="thick"/>
      <top style="thick"/>
      <bottom style="thin">
        <color rgb="FF92D050"/>
      </bottom>
    </border>
    <border>
      <left style="thick"/>
      <right style="thin">
        <color rgb="FF92D050"/>
      </right>
      <top style="thin">
        <color rgb="FF92D050"/>
      </top>
      <bottom style="thin">
        <color rgb="FF92D050"/>
      </bottom>
    </border>
    <border>
      <left style="thin">
        <color rgb="FF92D050"/>
      </left>
      <right style="thin">
        <color rgb="FF92D050"/>
      </right>
      <top style="thin">
        <color rgb="FF92D050"/>
      </top>
      <bottom style="thin">
        <color rgb="FF92D050"/>
      </bottom>
    </border>
    <border>
      <left style="thin">
        <color theme="3"/>
      </left>
      <right/>
      <top style="thin">
        <color theme="3"/>
      </top>
      <bottom/>
    </border>
    <border>
      <left/>
      <right/>
      <top style="thin">
        <color theme="3"/>
      </top>
      <bottom/>
    </border>
    <border>
      <left/>
      <right style="thin">
        <color theme="3"/>
      </right>
      <top style="thin">
        <color theme="3"/>
      </top>
      <bottom/>
    </border>
    <border>
      <left style="thin">
        <color theme="3"/>
      </left>
      <right/>
      <top/>
      <bottom/>
    </border>
    <border>
      <left/>
      <right style="thin">
        <color theme="3"/>
      </right>
      <top/>
      <bottom/>
    </border>
    <border>
      <left style="thin">
        <color theme="3"/>
      </left>
      <right/>
      <top/>
      <bottom style="thin">
        <color theme="3"/>
      </bottom>
    </border>
    <border>
      <left/>
      <right/>
      <top/>
      <bottom style="thin">
        <color theme="3"/>
      </bottom>
    </border>
    <border>
      <left/>
      <right style="thin">
        <color theme="3"/>
      </right>
      <top/>
      <bottom style="thin">
        <color theme="3"/>
      </bottom>
    </border>
    <border>
      <left style="thin"/>
      <right/>
      <top style="thin"/>
      <bottom style="thin"/>
    </border>
    <border>
      <left/>
      <right/>
      <top style="thin"/>
      <bottom style="thin"/>
    </border>
    <border>
      <left/>
      <right style="thin"/>
      <top style="thin"/>
      <bottom style="thin"/>
    </border>
    <border>
      <left style="thin">
        <color rgb="FF92D050"/>
      </left>
      <right style="thick"/>
      <top style="thin">
        <color rgb="FF92D050"/>
      </top>
      <bottom style="thin">
        <color rgb="FF92D050"/>
      </bottom>
    </border>
    <border>
      <left style="thick"/>
      <right style="thin">
        <color rgb="FF92D050"/>
      </right>
      <top style="thin">
        <color rgb="FF92D050"/>
      </top>
      <bottom style="thick"/>
    </border>
    <border>
      <left style="thin">
        <color rgb="FF92D050"/>
      </left>
      <right style="thin">
        <color rgb="FF92D050"/>
      </right>
      <top style="thin">
        <color rgb="FF92D050"/>
      </top>
      <bottom style="thick"/>
    </border>
    <border>
      <left style="thin">
        <color rgb="FF92D050"/>
      </left>
      <right style="thick"/>
      <top style="thin">
        <color rgb="FF92D050"/>
      </top>
      <bottom style="thick"/>
    </border>
    <border>
      <left style="thin">
        <color theme="6"/>
      </left>
      <right style="thin">
        <color theme="6"/>
      </right>
      <top style="thin">
        <color theme="6"/>
      </top>
      <bottom style="thin">
        <color theme="6"/>
      </bottom>
    </border>
    <border>
      <left style="thin">
        <color theme="6"/>
      </left>
      <right style="thin">
        <color theme="6"/>
      </right>
      <top style="thin">
        <color theme="6"/>
      </top>
      <bottom style="thin"/>
    </border>
    <border>
      <left style="thin">
        <color theme="6"/>
      </left>
      <right style="thin">
        <color theme="6"/>
      </right>
      <top style="thin"/>
      <bottom style="thin">
        <color theme="6"/>
      </bottom>
    </border>
    <border>
      <left style="thin">
        <color theme="6"/>
      </left>
      <right style="thin">
        <color theme="6"/>
      </right>
      <top style="thin">
        <color theme="6"/>
      </top>
      <bottom style="thin">
        <color theme="1"/>
      </bottom>
    </border>
    <border>
      <left style="thin"/>
      <right style="thin">
        <color theme="6"/>
      </right>
      <top style="thin">
        <color theme="6"/>
      </top>
      <bottom style="thin"/>
    </border>
    <border>
      <left style="thin"/>
      <right style="thin">
        <color theme="6"/>
      </right>
      <top style="thin">
        <color theme="6"/>
      </top>
      <bottom style="thin">
        <color theme="6"/>
      </bottom>
    </border>
    <border>
      <left style="thin"/>
      <right style="thin">
        <color theme="6"/>
      </right>
      <top style="thin"/>
      <bottom style="thin">
        <color theme="6"/>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medium"/>
      <bottom/>
    </border>
    <border>
      <left/>
      <right style="thin"/>
      <top style="medium"/>
      <bottom/>
    </border>
    <border>
      <left style="thin"/>
      <right/>
      <top/>
      <bottom style="medium"/>
    </border>
    <border>
      <left/>
      <right/>
      <top/>
      <bottom style="medium"/>
    </border>
    <border>
      <left/>
      <right style="thin"/>
      <top/>
      <bottom style="medium"/>
    </border>
    <border>
      <left style="medium"/>
      <right/>
      <top/>
      <bottom style="medium"/>
    </border>
    <border>
      <left/>
      <right style="medium"/>
      <top/>
      <bottom style="medium"/>
    </border>
    <border>
      <left style="thin"/>
      <right style="thin"/>
      <top style="medium"/>
      <bottom/>
    </border>
    <border>
      <left style="thin"/>
      <right style="thin"/>
      <top/>
      <bottom style="medium"/>
    </border>
    <border>
      <left style="thick"/>
      <right/>
      <top/>
      <bottom style="thin"/>
    </border>
    <border>
      <left/>
      <right style="thick"/>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3" fillId="29" borderId="10">
      <alignment horizontal="left"/>
      <protection/>
    </xf>
    <xf numFmtId="0" fontId="63" fillId="0" borderId="0" applyNumberFormat="0" applyFill="0" applyBorder="0" applyAlignment="0" applyProtection="0"/>
  </cellStyleXfs>
  <cellXfs count="578">
    <xf numFmtId="0" fontId="0" fillId="0" borderId="0" xfId="0" applyFont="1" applyAlignment="1">
      <alignment/>
    </xf>
    <xf numFmtId="0" fontId="64" fillId="0" borderId="0" xfId="0" applyFont="1" applyAlignment="1">
      <alignment/>
    </xf>
    <xf numFmtId="0" fontId="64" fillId="0" borderId="0" xfId="0" applyFont="1" applyAlignment="1">
      <alignment horizontal="center"/>
    </xf>
    <xf numFmtId="0" fontId="65" fillId="0" borderId="0" xfId="0" applyFont="1" applyAlignment="1">
      <alignment vertical="center"/>
    </xf>
    <xf numFmtId="0" fontId="53" fillId="29" borderId="0" xfId="60" applyBorder="1" applyAlignment="1">
      <alignment/>
      <protection/>
    </xf>
    <xf numFmtId="0" fontId="64" fillId="0" borderId="11" xfId="0" applyFont="1" applyBorder="1" applyAlignment="1">
      <alignment/>
    </xf>
    <xf numFmtId="0" fontId="65" fillId="0" borderId="0" xfId="0" applyFont="1" applyAlignment="1">
      <alignment/>
    </xf>
    <xf numFmtId="0" fontId="0" fillId="0" borderId="0" xfId="0" applyFont="1" applyAlignment="1">
      <alignment/>
    </xf>
    <xf numFmtId="0" fontId="0" fillId="0" borderId="0" xfId="0" applyAlignment="1">
      <alignment horizontal="center"/>
    </xf>
    <xf numFmtId="0" fontId="66" fillId="0" borderId="0" xfId="0" applyFont="1" applyAlignment="1">
      <alignment/>
    </xf>
    <xf numFmtId="0" fontId="67" fillId="0" borderId="0" xfId="0" applyFont="1" applyAlignment="1">
      <alignment vertical="top"/>
    </xf>
    <xf numFmtId="0" fontId="0" fillId="0" borderId="0" xfId="0"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33" borderId="0" xfId="47" applyFont="1" applyFill="1" applyBorder="1" applyAlignment="1">
      <alignment/>
    </xf>
    <xf numFmtId="0" fontId="68" fillId="33" borderId="0" xfId="0" applyFont="1" applyFill="1" applyBorder="1" applyAlignment="1">
      <alignment vertical="center" wrapText="1"/>
    </xf>
    <xf numFmtId="0" fontId="64" fillId="33" borderId="0" xfId="0" applyFont="1" applyFill="1" applyBorder="1" applyAlignment="1">
      <alignment/>
    </xf>
    <xf numFmtId="0" fontId="62" fillId="33" borderId="0" xfId="0" applyFont="1" applyFill="1" applyBorder="1" applyAlignment="1">
      <alignment/>
    </xf>
    <xf numFmtId="0" fontId="69" fillId="33" borderId="0" xfId="0" applyFont="1" applyFill="1" applyBorder="1" applyAlignment="1">
      <alignment wrapText="1"/>
    </xf>
    <xf numFmtId="164" fontId="0" fillId="33" borderId="0" xfId="0" applyNumberFormat="1" applyFont="1" applyFill="1" applyBorder="1" applyAlignment="1">
      <alignment/>
    </xf>
    <xf numFmtId="164" fontId="0" fillId="33" borderId="0" xfId="60" applyNumberFormat="1" applyFont="1" applyFill="1" applyBorder="1" applyAlignment="1">
      <alignment/>
      <protection/>
    </xf>
    <xf numFmtId="0" fontId="0" fillId="33" borderId="0" xfId="0" applyNumberFormat="1" applyFont="1" applyFill="1" applyBorder="1" applyAlignment="1">
      <alignment/>
    </xf>
    <xf numFmtId="49" fontId="0" fillId="33" borderId="0" xfId="0" applyNumberFormat="1" applyFont="1" applyFill="1" applyBorder="1" applyAlignment="1">
      <alignment/>
    </xf>
    <xf numFmtId="0" fontId="0" fillId="33" borderId="0" xfId="47" applyFont="1" applyFill="1" applyBorder="1" applyAlignment="1">
      <alignment horizontal="center"/>
    </xf>
    <xf numFmtId="0" fontId="51" fillId="33" borderId="0" xfId="0" applyFont="1" applyFill="1" applyBorder="1" applyAlignment="1">
      <alignment/>
    </xf>
    <xf numFmtId="0" fontId="62" fillId="0" borderId="0" xfId="0" applyFont="1" applyAlignment="1">
      <alignment/>
    </xf>
    <xf numFmtId="49" fontId="64" fillId="0" borderId="0" xfId="0" applyNumberFormat="1" applyFont="1" applyAlignment="1">
      <alignment/>
    </xf>
    <xf numFmtId="0" fontId="0" fillId="34" borderId="0" xfId="0" applyFill="1" applyAlignment="1">
      <alignment/>
    </xf>
    <xf numFmtId="0" fontId="67" fillId="0" borderId="0" xfId="0" applyFont="1" applyAlignment="1">
      <alignment/>
    </xf>
    <xf numFmtId="0" fontId="0" fillId="35" borderId="12" xfId="0" applyFill="1" applyBorder="1" applyAlignment="1">
      <alignment/>
    </xf>
    <xf numFmtId="0" fontId="70" fillId="35" borderId="12" xfId="0" applyFont="1" applyFill="1" applyBorder="1" applyAlignment="1">
      <alignment/>
    </xf>
    <xf numFmtId="0" fontId="0" fillId="35" borderId="0" xfId="0" applyFill="1" applyBorder="1" applyAlignment="1">
      <alignment/>
    </xf>
    <xf numFmtId="0" fontId="70" fillId="35" borderId="0" xfId="0" applyFont="1" applyFill="1" applyBorder="1" applyAlignment="1">
      <alignment/>
    </xf>
    <xf numFmtId="0" fontId="0" fillId="0" borderId="0" xfId="0" applyFill="1" applyBorder="1" applyAlignment="1">
      <alignment/>
    </xf>
    <xf numFmtId="0" fontId="64" fillId="0" borderId="13" xfId="0" applyFont="1" applyFill="1" applyBorder="1" applyAlignment="1">
      <alignment/>
    </xf>
    <xf numFmtId="0" fontId="0" fillId="0" borderId="13" xfId="0" applyFill="1" applyBorder="1" applyAlignment="1">
      <alignment/>
    </xf>
    <xf numFmtId="0" fontId="0" fillId="0" borderId="14" xfId="0" applyBorder="1" applyAlignment="1">
      <alignment/>
    </xf>
    <xf numFmtId="0" fontId="0" fillId="0" borderId="15" xfId="0" applyBorder="1" applyAlignment="1">
      <alignment/>
    </xf>
    <xf numFmtId="0" fontId="64" fillId="0" borderId="0" xfId="0" applyFont="1" applyBorder="1" applyAlignment="1">
      <alignment/>
    </xf>
    <xf numFmtId="0" fontId="64" fillId="0" borderId="0" xfId="0" applyFont="1" applyBorder="1" applyAlignment="1">
      <alignment/>
    </xf>
    <xf numFmtId="0" fontId="64" fillId="0" borderId="15" xfId="0" applyFont="1" applyBorder="1" applyAlignment="1">
      <alignment/>
    </xf>
    <xf numFmtId="0" fontId="64" fillId="0" borderId="16" xfId="0" applyFont="1" applyBorder="1" applyAlignment="1">
      <alignment/>
    </xf>
    <xf numFmtId="0" fontId="64" fillId="0" borderId="17" xfId="0" applyFont="1" applyBorder="1" applyAlignment="1">
      <alignment/>
    </xf>
    <xf numFmtId="0" fontId="0" fillId="0" borderId="17" xfId="0" applyBorder="1" applyAlignment="1">
      <alignment/>
    </xf>
    <xf numFmtId="0" fontId="0" fillId="0" borderId="18" xfId="0" applyBorder="1" applyAlignment="1">
      <alignment/>
    </xf>
    <xf numFmtId="0" fontId="64" fillId="0" borderId="16" xfId="0" applyFont="1" applyBorder="1" applyAlignment="1">
      <alignment/>
    </xf>
    <xf numFmtId="0" fontId="64" fillId="0" borderId="17" xfId="0" applyFont="1" applyBorder="1" applyAlignment="1">
      <alignment/>
    </xf>
    <xf numFmtId="0" fontId="64" fillId="0" borderId="18" xfId="0" applyFont="1" applyBorder="1" applyAlignment="1">
      <alignment/>
    </xf>
    <xf numFmtId="0" fontId="64" fillId="0" borderId="19" xfId="0" applyFont="1" applyBorder="1" applyAlignment="1">
      <alignment/>
    </xf>
    <xf numFmtId="0" fontId="64" fillId="0" borderId="20" xfId="0" applyFont="1" applyBorder="1" applyAlignment="1">
      <alignment/>
    </xf>
    <xf numFmtId="0" fontId="64" fillId="0" borderId="13" xfId="0" applyFont="1" applyBorder="1" applyAlignment="1">
      <alignment/>
    </xf>
    <xf numFmtId="0" fontId="64" fillId="0" borderId="21" xfId="0" applyFont="1" applyBorder="1" applyAlignment="1">
      <alignment/>
    </xf>
    <xf numFmtId="0" fontId="64" fillId="0" borderId="18" xfId="0" applyFont="1" applyBorder="1" applyAlignment="1">
      <alignment/>
    </xf>
    <xf numFmtId="0" fontId="64" fillId="0" borderId="19" xfId="0" applyFont="1" applyBorder="1" applyAlignment="1">
      <alignment/>
    </xf>
    <xf numFmtId="0" fontId="64" fillId="0" borderId="11" xfId="0" applyFont="1" applyBorder="1" applyAlignment="1">
      <alignment/>
    </xf>
    <xf numFmtId="0" fontId="64" fillId="0" borderId="20" xfId="0" applyFont="1" applyBorder="1" applyAlignment="1">
      <alignment/>
    </xf>
    <xf numFmtId="0" fontId="64" fillId="0" borderId="13" xfId="0" applyFont="1" applyBorder="1" applyAlignment="1">
      <alignment/>
    </xf>
    <xf numFmtId="0" fontId="64" fillId="0" borderId="21" xfId="0" applyFont="1" applyBorder="1" applyAlignment="1">
      <alignment/>
    </xf>
    <xf numFmtId="0" fontId="53" fillId="29" borderId="0" xfId="47" applyBorder="1" applyAlignment="1">
      <alignment/>
    </xf>
    <xf numFmtId="0" fontId="53" fillId="29" borderId="0" xfId="47" applyAlignment="1">
      <alignment/>
    </xf>
    <xf numFmtId="0" fontId="64" fillId="0" borderId="14" xfId="0" applyFont="1" applyBorder="1" applyAlignment="1">
      <alignment/>
    </xf>
    <xf numFmtId="0" fontId="64" fillId="0" borderId="22" xfId="0" applyFont="1" applyBorder="1" applyAlignment="1">
      <alignment/>
    </xf>
    <xf numFmtId="0" fontId="64" fillId="0" borderId="23" xfId="0" applyFont="1" applyBorder="1" applyAlignment="1">
      <alignment/>
    </xf>
    <xf numFmtId="0" fontId="64" fillId="0" borderId="24" xfId="0" applyFont="1" applyBorder="1" applyAlignment="1">
      <alignment/>
    </xf>
    <xf numFmtId="0" fontId="71" fillId="0" borderId="0" xfId="0" applyFont="1" applyBorder="1" applyAlignment="1">
      <alignment/>
    </xf>
    <xf numFmtId="0" fontId="64" fillId="0" borderId="25" xfId="0" applyFont="1" applyBorder="1" applyAlignment="1">
      <alignment/>
    </xf>
    <xf numFmtId="0" fontId="64" fillId="0" borderId="12" xfId="0" applyFont="1" applyBorder="1" applyAlignment="1">
      <alignment/>
    </xf>
    <xf numFmtId="0" fontId="64" fillId="0" borderId="26" xfId="0" applyFont="1" applyBorder="1" applyAlignment="1">
      <alignment/>
    </xf>
    <xf numFmtId="0" fontId="72" fillId="33" borderId="0" xfId="0" applyFont="1" applyFill="1" applyBorder="1" applyAlignment="1">
      <alignment vertical="top"/>
    </xf>
    <xf numFmtId="0" fontId="72" fillId="33" borderId="11" xfId="0" applyFont="1" applyFill="1" applyBorder="1" applyAlignment="1">
      <alignment vertical="top"/>
    </xf>
    <xf numFmtId="0" fontId="72" fillId="33" borderId="13" xfId="0" applyFont="1" applyFill="1" applyBorder="1" applyAlignment="1">
      <alignment vertical="top"/>
    </xf>
    <xf numFmtId="0" fontId="72" fillId="33" borderId="21" xfId="0" applyFont="1" applyFill="1" applyBorder="1" applyAlignment="1">
      <alignment vertical="top"/>
    </xf>
    <xf numFmtId="0" fontId="72" fillId="33" borderId="17" xfId="0" applyFont="1" applyFill="1" applyBorder="1" applyAlignment="1">
      <alignment vertical="top"/>
    </xf>
    <xf numFmtId="0" fontId="64" fillId="33" borderId="17" xfId="0" applyFont="1" applyFill="1" applyBorder="1" applyAlignment="1">
      <alignment vertical="top"/>
    </xf>
    <xf numFmtId="0" fontId="64" fillId="33" borderId="18" xfId="0" applyFont="1" applyFill="1" applyBorder="1" applyAlignment="1">
      <alignment vertical="top"/>
    </xf>
    <xf numFmtId="0" fontId="72" fillId="33" borderId="10" xfId="0" applyFont="1" applyFill="1" applyBorder="1" applyAlignment="1">
      <alignment vertical="top"/>
    </xf>
    <xf numFmtId="0" fontId="64" fillId="33" borderId="0" xfId="0" applyFont="1" applyFill="1" applyBorder="1" applyAlignment="1">
      <alignment horizontal="left" vertical="center"/>
    </xf>
    <xf numFmtId="0" fontId="62" fillId="33" borderId="0" xfId="0" applyFont="1" applyFill="1" applyBorder="1" applyAlignment="1">
      <alignment horizontal="center"/>
    </xf>
    <xf numFmtId="0" fontId="0" fillId="33" borderId="17" xfId="60" applyFont="1" applyFill="1" applyBorder="1">
      <alignment horizontal="left"/>
      <protection/>
    </xf>
    <xf numFmtId="164" fontId="0" fillId="33" borderId="17" xfId="0" applyNumberFormat="1" applyFont="1" applyFill="1" applyBorder="1" applyAlignment="1">
      <alignment horizontal="center"/>
    </xf>
    <xf numFmtId="0" fontId="0" fillId="33" borderId="0" xfId="60" applyFont="1" applyFill="1" applyBorder="1">
      <alignment horizontal="left"/>
      <protection/>
    </xf>
    <xf numFmtId="164" fontId="0" fillId="33" borderId="0" xfId="60" applyNumberFormat="1" applyFont="1" applyFill="1" applyBorder="1" applyAlignment="1">
      <alignment horizontal="center"/>
      <protection/>
    </xf>
    <xf numFmtId="0" fontId="0" fillId="33" borderId="0" xfId="60" applyFont="1" applyFill="1" applyBorder="1" applyAlignment="1">
      <alignment horizontal="center"/>
      <protection/>
    </xf>
    <xf numFmtId="0" fontId="64" fillId="33" borderId="0" xfId="60" applyFont="1" applyFill="1" applyBorder="1">
      <alignment horizontal="left"/>
      <protection/>
    </xf>
    <xf numFmtId="164" fontId="0" fillId="33" borderId="0" xfId="0" applyNumberFormat="1" applyFont="1" applyFill="1" applyBorder="1" applyAlignment="1">
      <alignment horizontal="center"/>
    </xf>
    <xf numFmtId="0" fontId="0" fillId="33" borderId="13" xfId="60" applyFont="1" applyFill="1" applyBorder="1">
      <alignment horizontal="left"/>
      <protection/>
    </xf>
    <xf numFmtId="0" fontId="62" fillId="33" borderId="17" xfId="60" applyFont="1" applyFill="1" applyBorder="1">
      <alignment horizontal="left"/>
      <protection/>
    </xf>
    <xf numFmtId="0" fontId="62" fillId="33" borderId="0" xfId="60" applyFont="1" applyFill="1" applyBorder="1">
      <alignment horizontal="left"/>
      <protection/>
    </xf>
    <xf numFmtId="0" fontId="0" fillId="0" borderId="19" xfId="0" applyBorder="1" applyAlignment="1">
      <alignment/>
    </xf>
    <xf numFmtId="0" fontId="64" fillId="0" borderId="0" xfId="0" applyFont="1" applyAlignment="1">
      <alignment horizontal="center"/>
    </xf>
    <xf numFmtId="164" fontId="64" fillId="0" borderId="0" xfId="0" applyNumberFormat="1" applyFont="1" applyAlignment="1">
      <alignment horizontal="center"/>
    </xf>
    <xf numFmtId="0" fontId="53" fillId="29" borderId="0" xfId="60" applyBorder="1" applyAlignment="1">
      <alignment horizontal="center"/>
      <protection/>
    </xf>
    <xf numFmtId="0" fontId="73" fillId="0" borderId="0" xfId="0" applyFont="1" applyBorder="1" applyAlignment="1">
      <alignment horizontal="center"/>
    </xf>
    <xf numFmtId="0" fontId="74" fillId="34" borderId="16" xfId="0" applyFont="1" applyFill="1" applyBorder="1" applyAlignment="1">
      <alignment/>
    </xf>
    <xf numFmtId="0" fontId="74" fillId="34" borderId="17" xfId="0" applyFont="1" applyFill="1" applyBorder="1" applyAlignment="1">
      <alignment/>
    </xf>
    <xf numFmtId="0" fontId="74" fillId="34" borderId="18" xfId="0" applyFont="1" applyFill="1" applyBorder="1" applyAlignment="1">
      <alignment/>
    </xf>
    <xf numFmtId="0" fontId="74" fillId="34" borderId="19" xfId="0" applyFont="1" applyFill="1" applyBorder="1" applyAlignment="1">
      <alignment/>
    </xf>
    <xf numFmtId="0" fontId="74" fillId="34" borderId="0" xfId="0" applyFont="1" applyFill="1" applyBorder="1" applyAlignment="1">
      <alignment/>
    </xf>
    <xf numFmtId="0" fontId="74" fillId="34" borderId="11" xfId="0" applyFont="1" applyFill="1" applyBorder="1" applyAlignment="1">
      <alignment/>
    </xf>
    <xf numFmtId="0" fontId="74" fillId="34" borderId="20" xfId="0" applyFont="1" applyFill="1" applyBorder="1" applyAlignment="1">
      <alignment/>
    </xf>
    <xf numFmtId="0" fontId="74" fillId="34" borderId="13" xfId="0" applyFont="1" applyFill="1" applyBorder="1" applyAlignment="1">
      <alignment/>
    </xf>
    <xf numFmtId="0" fontId="74" fillId="34" borderId="21" xfId="0" applyFont="1" applyFill="1" applyBorder="1" applyAlignment="1">
      <alignment/>
    </xf>
    <xf numFmtId="49" fontId="64" fillId="0" borderId="0" xfId="0" applyNumberFormat="1" applyFont="1" applyAlignment="1" quotePrefix="1">
      <alignment/>
    </xf>
    <xf numFmtId="0" fontId="0" fillId="0" borderId="0" xfId="0" applyBorder="1" applyAlignment="1">
      <alignment horizontal="center" vertical="center" wrapText="1"/>
    </xf>
    <xf numFmtId="0" fontId="67" fillId="0" borderId="0" xfId="0" applyFont="1" applyAlignment="1">
      <alignment vertical="top" wrapText="1"/>
    </xf>
    <xf numFmtId="0" fontId="64" fillId="0" borderId="23" xfId="0" applyFont="1" applyBorder="1" applyAlignment="1">
      <alignment/>
    </xf>
    <xf numFmtId="0" fontId="64" fillId="0" borderId="24" xfId="0" applyFont="1" applyBorder="1" applyAlignment="1">
      <alignment/>
    </xf>
    <xf numFmtId="0" fontId="75" fillId="0" borderId="0" xfId="0" applyFont="1" applyBorder="1" applyAlignment="1">
      <alignment vertical="center" wrapText="1"/>
    </xf>
    <xf numFmtId="0" fontId="64" fillId="36" borderId="0" xfId="0" applyFont="1" applyFill="1" applyAlignment="1">
      <alignment/>
    </xf>
    <xf numFmtId="0" fontId="64" fillId="0" borderId="16" xfId="0" applyFont="1" applyBorder="1" applyAlignment="1">
      <alignment horizontal="left" vertical="top" wrapText="1"/>
    </xf>
    <xf numFmtId="0" fontId="64" fillId="0" borderId="17" xfId="0" applyFont="1" applyBorder="1" applyAlignment="1">
      <alignment horizontal="left" vertical="top" wrapText="1"/>
    </xf>
    <xf numFmtId="0" fontId="64" fillId="0" borderId="18" xfId="0" applyFont="1" applyBorder="1" applyAlignment="1">
      <alignment horizontal="left" vertical="top" wrapText="1"/>
    </xf>
    <xf numFmtId="0" fontId="64" fillId="0" borderId="19" xfId="0" applyFont="1" applyBorder="1" applyAlignment="1">
      <alignment horizontal="left" vertical="top" wrapText="1"/>
    </xf>
    <xf numFmtId="0" fontId="64" fillId="0" borderId="0" xfId="0" applyFont="1" applyBorder="1" applyAlignment="1">
      <alignment horizontal="left" vertical="top" wrapText="1"/>
    </xf>
    <xf numFmtId="0" fontId="64" fillId="0" borderId="11" xfId="0" applyFont="1" applyBorder="1" applyAlignment="1">
      <alignment horizontal="left" vertical="top" wrapText="1"/>
    </xf>
    <xf numFmtId="0" fontId="64" fillId="0" borderId="20" xfId="0" applyFont="1" applyBorder="1" applyAlignment="1">
      <alignment horizontal="left" vertical="top" wrapText="1"/>
    </xf>
    <xf numFmtId="0" fontId="64" fillId="0" borderId="13" xfId="0" applyFont="1" applyBorder="1" applyAlignment="1">
      <alignment horizontal="left" vertical="top" wrapText="1"/>
    </xf>
    <xf numFmtId="0" fontId="64" fillId="0" borderId="21" xfId="0" applyFont="1" applyBorder="1" applyAlignment="1">
      <alignment horizontal="left" vertical="top" wrapText="1"/>
    </xf>
    <xf numFmtId="0" fontId="76" fillId="34" borderId="16" xfId="0" applyFont="1" applyFill="1" applyBorder="1" applyAlignment="1">
      <alignment horizontal="left" vertical="top" wrapText="1"/>
    </xf>
    <xf numFmtId="0" fontId="76" fillId="34" borderId="17" xfId="0" applyFont="1" applyFill="1" applyBorder="1" applyAlignment="1">
      <alignment horizontal="left" vertical="top" wrapText="1"/>
    </xf>
    <xf numFmtId="0" fontId="76" fillId="34" borderId="18" xfId="0" applyFont="1" applyFill="1" applyBorder="1" applyAlignment="1">
      <alignment horizontal="left" vertical="top" wrapText="1"/>
    </xf>
    <xf numFmtId="0" fontId="76" fillId="34" borderId="19" xfId="0" applyFont="1" applyFill="1" applyBorder="1" applyAlignment="1">
      <alignment horizontal="left" vertical="top" wrapText="1"/>
    </xf>
    <xf numFmtId="0" fontId="76" fillId="34" borderId="0" xfId="0" applyFont="1" applyFill="1" applyBorder="1" applyAlignment="1">
      <alignment horizontal="left" vertical="top" wrapText="1"/>
    </xf>
    <xf numFmtId="0" fontId="76" fillId="34" borderId="11" xfId="0" applyFont="1" applyFill="1" applyBorder="1" applyAlignment="1">
      <alignment horizontal="left" vertical="top" wrapText="1"/>
    </xf>
    <xf numFmtId="0" fontId="76" fillId="34" borderId="20" xfId="0" applyFont="1" applyFill="1" applyBorder="1" applyAlignment="1">
      <alignment horizontal="left" vertical="top" wrapText="1"/>
    </xf>
    <xf numFmtId="0" fontId="76" fillId="34" borderId="13" xfId="0" applyFont="1" applyFill="1" applyBorder="1" applyAlignment="1">
      <alignment horizontal="left" vertical="top" wrapText="1"/>
    </xf>
    <xf numFmtId="0" fontId="76" fillId="34" borderId="21" xfId="0" applyFont="1" applyFill="1" applyBorder="1" applyAlignment="1">
      <alignment horizontal="left" vertical="top" wrapText="1"/>
    </xf>
    <xf numFmtId="0" fontId="77" fillId="0" borderId="17" xfId="0" applyFont="1" applyBorder="1" applyAlignment="1">
      <alignment horizontal="left" vertical="top" wrapText="1"/>
    </xf>
    <xf numFmtId="0" fontId="77" fillId="0" borderId="19" xfId="0" applyFont="1" applyBorder="1" applyAlignment="1">
      <alignment horizontal="left" vertical="top" wrapText="1"/>
    </xf>
    <xf numFmtId="0" fontId="77" fillId="0" borderId="0" xfId="0" applyFont="1" applyBorder="1" applyAlignment="1">
      <alignment horizontal="left" vertical="top" wrapText="1"/>
    </xf>
    <xf numFmtId="0" fontId="77" fillId="0" borderId="11" xfId="0" applyFont="1" applyBorder="1" applyAlignment="1">
      <alignment horizontal="left" vertical="top" wrapText="1"/>
    </xf>
    <xf numFmtId="0" fontId="77" fillId="0" borderId="20" xfId="0" applyFont="1" applyBorder="1" applyAlignment="1">
      <alignment horizontal="left" vertical="top" wrapText="1"/>
    </xf>
    <xf numFmtId="0" fontId="77" fillId="0" borderId="13" xfId="0" applyFont="1" applyBorder="1" applyAlignment="1">
      <alignment horizontal="left" vertical="top" wrapText="1"/>
    </xf>
    <xf numFmtId="0" fontId="77" fillId="0" borderId="21" xfId="0" applyFont="1" applyBorder="1" applyAlignment="1">
      <alignment horizontal="left" vertical="top" wrapText="1"/>
    </xf>
    <xf numFmtId="164" fontId="0" fillId="29" borderId="10" xfId="60" applyNumberFormat="1" applyFont="1" applyAlignment="1">
      <alignment horizontal="center"/>
      <protection/>
    </xf>
    <xf numFmtId="164" fontId="0" fillId="0" borderId="10" xfId="0" applyNumberFormat="1" applyFont="1" applyBorder="1" applyAlignment="1">
      <alignment horizontal="center"/>
    </xf>
    <xf numFmtId="0" fontId="69" fillId="0" borderId="0" xfId="0" applyFont="1" applyAlignment="1">
      <alignment horizontal="center" wrapText="1"/>
    </xf>
    <xf numFmtId="0" fontId="0" fillId="0" borderId="10" xfId="0" applyNumberFormat="1"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49" fontId="0" fillId="0" borderId="28" xfId="0" applyNumberFormat="1" applyBorder="1" applyAlignment="1">
      <alignment horizontal="center"/>
    </xf>
    <xf numFmtId="0" fontId="0" fillId="0" borderId="28" xfId="0" applyNumberFormat="1" applyBorder="1" applyAlignment="1">
      <alignment horizontal="center"/>
    </xf>
    <xf numFmtId="49" fontId="0" fillId="0" borderId="29" xfId="0" applyNumberFormat="1" applyBorder="1" applyAlignment="1">
      <alignment horizontal="center"/>
    </xf>
    <xf numFmtId="0" fontId="78" fillId="0" borderId="0" xfId="0" applyFont="1" applyBorder="1" applyAlignment="1">
      <alignment horizontal="center"/>
    </xf>
    <xf numFmtId="0" fontId="78" fillId="0" borderId="15" xfId="0" applyFont="1" applyBorder="1" applyAlignment="1">
      <alignment horizontal="center"/>
    </xf>
    <xf numFmtId="0" fontId="67" fillId="0" borderId="0" xfId="0"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79" fillId="24" borderId="32" xfId="0" applyFont="1" applyFill="1" applyBorder="1" applyAlignment="1">
      <alignment horizontal="center" vertical="center" wrapText="1"/>
    </xf>
    <xf numFmtId="0" fontId="79" fillId="24" borderId="33" xfId="0" applyFont="1" applyFill="1" applyBorder="1" applyAlignment="1">
      <alignment horizontal="center" vertical="center" wrapText="1"/>
    </xf>
    <xf numFmtId="0" fontId="79" fillId="24" borderId="34" xfId="0" applyFont="1" applyFill="1" applyBorder="1" applyAlignment="1">
      <alignment horizontal="center" vertical="center" wrapText="1"/>
    </xf>
    <xf numFmtId="0" fontId="79" fillId="24" borderId="35" xfId="0" applyFont="1" applyFill="1" applyBorder="1" applyAlignment="1">
      <alignment horizontal="center" vertical="center" wrapText="1"/>
    </xf>
    <xf numFmtId="0" fontId="79" fillId="24" borderId="0" xfId="0" applyFont="1" applyFill="1" applyBorder="1" applyAlignment="1">
      <alignment horizontal="center" vertical="center" wrapText="1"/>
    </xf>
    <xf numFmtId="0" fontId="79" fillId="24" borderId="36" xfId="0" applyFont="1" applyFill="1" applyBorder="1" applyAlignment="1">
      <alignment horizontal="center" vertical="center" wrapText="1"/>
    </xf>
    <xf numFmtId="0" fontId="79" fillId="24" borderId="37" xfId="0" applyFont="1" applyFill="1" applyBorder="1" applyAlignment="1">
      <alignment horizontal="center" vertical="center" wrapText="1"/>
    </xf>
    <xf numFmtId="0" fontId="79" fillId="24" borderId="38" xfId="0" applyFont="1" applyFill="1" applyBorder="1" applyAlignment="1">
      <alignment horizontal="center" vertical="center" wrapText="1"/>
    </xf>
    <xf numFmtId="0" fontId="79" fillId="24" borderId="39" xfId="0" applyFont="1" applyFill="1" applyBorder="1" applyAlignment="1">
      <alignment horizontal="center" vertical="center" wrapText="1"/>
    </xf>
    <xf numFmtId="0" fontId="53" fillId="29" borderId="40" xfId="60" applyBorder="1" applyAlignment="1">
      <alignment horizontal="center"/>
      <protection/>
    </xf>
    <xf numFmtId="0" fontId="53" fillId="29" borderId="41" xfId="60" applyBorder="1" applyAlignment="1">
      <alignment horizontal="center"/>
      <protection/>
    </xf>
    <xf numFmtId="0" fontId="53" fillId="29" borderId="42" xfId="60" applyBorder="1" applyAlignment="1">
      <alignment horizontal="center"/>
      <protection/>
    </xf>
    <xf numFmtId="0" fontId="51" fillId="34" borderId="0" xfId="0" applyFont="1" applyFill="1" applyAlignment="1">
      <alignment horizontal="center"/>
    </xf>
    <xf numFmtId="0" fontId="62" fillId="0" borderId="25" xfId="0" applyFont="1" applyBorder="1" applyAlignment="1">
      <alignment horizontal="center"/>
    </xf>
    <xf numFmtId="0" fontId="62" fillId="0" borderId="12" xfId="0" applyFont="1" applyBorder="1" applyAlignment="1">
      <alignment horizontal="center"/>
    </xf>
    <xf numFmtId="0" fontId="62" fillId="0" borderId="26" xfId="0" applyFont="1" applyBorder="1" applyAlignment="1">
      <alignment horizontal="center"/>
    </xf>
    <xf numFmtId="0" fontId="78" fillId="0" borderId="14" xfId="0" applyFont="1" applyBorder="1" applyAlignment="1">
      <alignment horizontal="center"/>
    </xf>
    <xf numFmtId="0" fontId="0" fillId="0" borderId="31" xfId="0" applyNumberFormat="1" applyBorder="1" applyAlignment="1">
      <alignment horizontal="center"/>
    </xf>
    <xf numFmtId="49" fontId="0" fillId="0" borderId="31" xfId="0" applyNumberFormat="1" applyBorder="1" applyAlignment="1">
      <alignment horizontal="center"/>
    </xf>
    <xf numFmtId="49" fontId="0" fillId="0" borderId="43" xfId="0" applyNumberFormat="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5" xfId="0" applyNumberFormat="1" applyBorder="1" applyAlignment="1">
      <alignment horizontal="center"/>
    </xf>
    <xf numFmtId="49" fontId="0" fillId="0" borderId="45" xfId="0" applyNumberFormat="1" applyBorder="1" applyAlignment="1">
      <alignment horizontal="center"/>
    </xf>
    <xf numFmtId="49" fontId="0" fillId="0" borderId="46" xfId="0" applyNumberFormat="1" applyBorder="1" applyAlignment="1">
      <alignment horizontal="center"/>
    </xf>
    <xf numFmtId="0" fontId="64" fillId="0" borderId="0" xfId="0" applyFont="1" applyAlignment="1">
      <alignment horizontal="center"/>
    </xf>
    <xf numFmtId="0" fontId="64" fillId="0" borderId="11" xfId="0" applyFont="1" applyBorder="1" applyAlignment="1">
      <alignment horizontal="center"/>
    </xf>
    <xf numFmtId="0" fontId="80" fillId="0" borderId="17" xfId="0" applyFont="1" applyBorder="1" applyAlignment="1">
      <alignment horizontal="center"/>
    </xf>
    <xf numFmtId="0" fontId="67" fillId="0" borderId="17" xfId="0" applyFont="1" applyBorder="1" applyAlignment="1">
      <alignment horizontal="center"/>
    </xf>
    <xf numFmtId="0" fontId="67" fillId="0" borderId="17" xfId="0" applyFont="1" applyBorder="1" applyAlignment="1">
      <alignment horizontal="right"/>
    </xf>
    <xf numFmtId="0" fontId="67" fillId="0" borderId="0" xfId="0" applyFont="1" applyBorder="1" applyAlignment="1">
      <alignment horizontal="right"/>
    </xf>
    <xf numFmtId="164" fontId="0" fillId="0" borderId="47" xfId="0" applyNumberFormat="1" applyFont="1" applyBorder="1" applyAlignment="1">
      <alignment horizontal="center"/>
    </xf>
    <xf numFmtId="164" fontId="0" fillId="0" borderId="48" xfId="0" applyNumberFormat="1" applyFont="1" applyBorder="1" applyAlignment="1">
      <alignment horizontal="center"/>
    </xf>
    <xf numFmtId="164" fontId="0" fillId="0" borderId="49" xfId="0" applyNumberFormat="1" applyFont="1" applyBorder="1" applyAlignment="1">
      <alignment horizontal="center"/>
    </xf>
    <xf numFmtId="164" fontId="48" fillId="0" borderId="47" xfId="0" applyNumberFormat="1" applyFont="1" applyBorder="1" applyAlignment="1">
      <alignment horizontal="center"/>
    </xf>
    <xf numFmtId="164" fontId="48" fillId="0" borderId="50" xfId="0" applyNumberFormat="1" applyFont="1" applyBorder="1" applyAlignment="1">
      <alignment horizontal="center"/>
    </xf>
    <xf numFmtId="0" fontId="69" fillId="0" borderId="0" xfId="0" applyFont="1" applyAlignment="1">
      <alignment horizontal="center"/>
    </xf>
    <xf numFmtId="164" fontId="0" fillId="0" borderId="51" xfId="0" applyNumberFormat="1" applyFont="1" applyBorder="1" applyAlignment="1">
      <alignment horizontal="center"/>
    </xf>
    <xf numFmtId="164" fontId="48" fillId="0" borderId="49" xfId="0" applyNumberFormat="1" applyFont="1" applyBorder="1" applyAlignment="1">
      <alignment horizontal="center"/>
    </xf>
    <xf numFmtId="164" fontId="0" fillId="0" borderId="52" xfId="0" applyNumberFormat="1" applyFont="1" applyBorder="1" applyAlignment="1">
      <alignment horizontal="center"/>
    </xf>
    <xf numFmtId="164" fontId="0" fillId="37" borderId="10" xfId="0" applyNumberFormat="1" applyFont="1" applyFill="1" applyBorder="1" applyAlignment="1">
      <alignment horizontal="center"/>
    </xf>
    <xf numFmtId="0" fontId="0" fillId="0" borderId="10" xfId="0" applyFont="1" applyBorder="1" applyAlignment="1">
      <alignment horizontal="center"/>
    </xf>
    <xf numFmtId="164" fontId="53" fillId="33" borderId="10" xfId="60" applyNumberFormat="1" applyFont="1" applyFill="1" applyAlignment="1">
      <alignment horizontal="center"/>
      <protection/>
    </xf>
    <xf numFmtId="0" fontId="53" fillId="29" borderId="10" xfId="60" applyAlignment="1">
      <alignment horizontal="center"/>
      <protection/>
    </xf>
    <xf numFmtId="0" fontId="0" fillId="0" borderId="0" xfId="0" applyAlignment="1">
      <alignment horizontal="center"/>
    </xf>
    <xf numFmtId="0" fontId="0" fillId="0" borderId="0" xfId="0" applyFont="1" applyAlignment="1">
      <alignment horizontal="center"/>
    </xf>
    <xf numFmtId="0" fontId="64" fillId="0" borderId="10" xfId="0" applyFont="1" applyBorder="1" applyAlignment="1">
      <alignment horizontal="center"/>
    </xf>
    <xf numFmtId="164" fontId="0" fillId="0" borderId="53" xfId="0" applyNumberFormat="1" applyFont="1" applyBorder="1" applyAlignment="1">
      <alignment horizontal="center"/>
    </xf>
    <xf numFmtId="0" fontId="62" fillId="0" borderId="0" xfId="0" applyFont="1" applyAlignment="1">
      <alignment horizontal="center"/>
    </xf>
    <xf numFmtId="0" fontId="53" fillId="29" borderId="10" xfId="47" applyFont="1" applyBorder="1" applyAlignment="1">
      <alignment horizontal="center"/>
    </xf>
    <xf numFmtId="0" fontId="0" fillId="0" borderId="0" xfId="0" applyFont="1" applyAlignment="1">
      <alignment horizontal="left"/>
    </xf>
    <xf numFmtId="0" fontId="0" fillId="0" borderId="11" xfId="0" applyFont="1" applyBorder="1" applyAlignment="1">
      <alignment horizontal="left"/>
    </xf>
    <xf numFmtId="49" fontId="53" fillId="29" borderId="10" xfId="60" applyNumberFormat="1">
      <alignment horizontal="left"/>
      <protection/>
    </xf>
    <xf numFmtId="0" fontId="69" fillId="0" borderId="13" xfId="0" applyFont="1" applyBorder="1" applyAlignment="1">
      <alignment horizontal="left"/>
    </xf>
    <xf numFmtId="0" fontId="69" fillId="33" borderId="0" xfId="47" applyFont="1" applyFill="1" applyBorder="1" applyAlignment="1">
      <alignment horizontal="center" wrapText="1"/>
    </xf>
    <xf numFmtId="1" fontId="53" fillId="33" borderId="10" xfId="60" applyNumberFormat="1" applyFill="1" applyAlignment="1">
      <alignment horizontal="center"/>
      <protection/>
    </xf>
    <xf numFmtId="164" fontId="53" fillId="29" borderId="10" xfId="60" applyNumberFormat="1" applyAlignment="1">
      <alignment horizontal="center"/>
      <protection/>
    </xf>
    <xf numFmtId="1" fontId="0" fillId="33" borderId="40" xfId="47" applyNumberFormat="1" applyFont="1" applyFill="1" applyBorder="1" applyAlignment="1">
      <alignment horizontal="center"/>
    </xf>
    <xf numFmtId="1" fontId="0" fillId="33" borderId="41" xfId="47" applyNumberFormat="1" applyFont="1" applyFill="1" applyBorder="1" applyAlignment="1">
      <alignment horizontal="center"/>
    </xf>
    <xf numFmtId="1" fontId="0" fillId="33" borderId="42" xfId="47" applyNumberFormat="1" applyFont="1" applyFill="1" applyBorder="1" applyAlignment="1">
      <alignment horizontal="center"/>
    </xf>
    <xf numFmtId="164" fontId="53" fillId="33" borderId="10" xfId="60" applyNumberFormat="1" applyFill="1" applyAlignment="1">
      <alignment horizontal="center"/>
      <protection/>
    </xf>
    <xf numFmtId="0" fontId="0" fillId="33" borderId="40" xfId="47" applyFont="1" applyFill="1" applyBorder="1" applyAlignment="1">
      <alignment horizontal="center"/>
    </xf>
    <xf numFmtId="0" fontId="0" fillId="33" borderId="41" xfId="47" applyFont="1" applyFill="1" applyBorder="1" applyAlignment="1">
      <alignment horizontal="center"/>
    </xf>
    <xf numFmtId="0" fontId="0" fillId="33" borderId="42" xfId="47" applyFont="1" applyFill="1" applyBorder="1" applyAlignment="1">
      <alignment horizontal="center"/>
    </xf>
    <xf numFmtId="0" fontId="81" fillId="33" borderId="0" xfId="47" applyFont="1" applyFill="1" applyBorder="1" applyAlignment="1">
      <alignment horizontal="center" wrapText="1"/>
    </xf>
    <xf numFmtId="0" fontId="62" fillId="0" borderId="0" xfId="0" applyFont="1" applyBorder="1" applyAlignment="1">
      <alignment horizontal="center" wrapText="1"/>
    </xf>
    <xf numFmtId="164" fontId="0" fillId="33" borderId="40" xfId="47" applyNumberFormat="1" applyFont="1" applyFill="1" applyBorder="1" applyAlignment="1">
      <alignment horizontal="center"/>
    </xf>
    <xf numFmtId="164" fontId="0" fillId="33" borderId="41" xfId="47" applyNumberFormat="1" applyFont="1" applyFill="1" applyBorder="1" applyAlignment="1">
      <alignment horizontal="center"/>
    </xf>
    <xf numFmtId="164" fontId="0" fillId="33" borderId="42" xfId="47" applyNumberFormat="1" applyFont="1" applyFill="1" applyBorder="1" applyAlignment="1">
      <alignment horizontal="center"/>
    </xf>
    <xf numFmtId="0" fontId="0" fillId="33" borderId="0" xfId="0" applyFont="1" applyFill="1" applyBorder="1" applyAlignment="1">
      <alignment horizontal="center"/>
    </xf>
    <xf numFmtId="0" fontId="51" fillId="34" borderId="0" xfId="0" applyFont="1" applyFill="1" applyBorder="1" applyAlignment="1">
      <alignment horizontal="center"/>
    </xf>
    <xf numFmtId="0" fontId="67" fillId="0" borderId="40" xfId="0" applyFont="1" applyBorder="1" applyAlignment="1">
      <alignment horizontal="left"/>
    </xf>
    <xf numFmtId="0" fontId="67" fillId="0" borderId="41" xfId="0" applyFont="1" applyBorder="1" applyAlignment="1">
      <alignment horizontal="left"/>
    </xf>
    <xf numFmtId="0" fontId="67" fillId="0" borderId="42" xfId="0" applyFont="1" applyBorder="1" applyAlignment="1">
      <alignment horizontal="left"/>
    </xf>
    <xf numFmtId="164" fontId="0" fillId="0" borderId="10" xfId="47" applyNumberFormat="1" applyFont="1" applyFill="1" applyBorder="1" applyAlignment="1">
      <alignment horizontal="center"/>
    </xf>
    <xf numFmtId="0" fontId="67" fillId="0" borderId="0" xfId="0" applyFont="1" applyAlignment="1">
      <alignment horizontal="left"/>
    </xf>
    <xf numFmtId="164" fontId="53" fillId="29" borderId="10" xfId="47" applyNumberFormat="1" applyBorder="1" applyAlignment="1">
      <alignment horizontal="center"/>
    </xf>
    <xf numFmtId="164" fontId="48" fillId="33" borderId="10" xfId="47" applyNumberFormat="1" applyFont="1" applyFill="1" applyBorder="1" applyAlignment="1">
      <alignment horizontal="center"/>
    </xf>
    <xf numFmtId="1" fontId="0" fillId="37" borderId="10" xfId="47" applyNumberFormat="1" applyFont="1" applyFill="1" applyBorder="1" applyAlignment="1">
      <alignment horizontal="center"/>
    </xf>
    <xf numFmtId="1" fontId="0" fillId="33" borderId="10" xfId="47" applyNumberFormat="1" applyFont="1" applyFill="1" applyBorder="1" applyAlignment="1">
      <alignment horizontal="center"/>
    </xf>
    <xf numFmtId="164" fontId="0" fillId="0" borderId="40" xfId="0" applyNumberFormat="1" applyBorder="1" applyAlignment="1">
      <alignment horizontal="center"/>
    </xf>
    <xf numFmtId="164" fontId="0" fillId="0" borderId="41" xfId="0" applyNumberFormat="1" applyBorder="1" applyAlignment="1">
      <alignment horizontal="center"/>
    </xf>
    <xf numFmtId="164" fontId="0" fillId="0" borderId="42" xfId="0" applyNumberFormat="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0" xfId="0" applyAlignment="1">
      <alignment horizontal="center" vertical="center"/>
    </xf>
    <xf numFmtId="0" fontId="65" fillId="0" borderId="0" xfId="0" applyFont="1" applyAlignment="1">
      <alignment horizontal="center"/>
    </xf>
    <xf numFmtId="0" fontId="77" fillId="0" borderId="16" xfId="0" applyFont="1" applyBorder="1" applyAlignment="1">
      <alignment horizontal="left" vertical="center" wrapText="1"/>
    </xf>
    <xf numFmtId="0" fontId="77" fillId="0" borderId="17" xfId="0" applyFont="1" applyBorder="1" applyAlignment="1">
      <alignment horizontal="left" vertical="center" wrapText="1"/>
    </xf>
    <xf numFmtId="0" fontId="77" fillId="0" borderId="18" xfId="0" applyFont="1" applyBorder="1" applyAlignment="1">
      <alignment horizontal="left" vertical="center" wrapText="1"/>
    </xf>
    <xf numFmtId="0" fontId="77" fillId="0" borderId="20" xfId="0" applyFont="1" applyBorder="1" applyAlignment="1">
      <alignment horizontal="left" vertical="center" wrapText="1"/>
    </xf>
    <xf numFmtId="0" fontId="77" fillId="0" borderId="13" xfId="0" applyFont="1" applyBorder="1" applyAlignment="1">
      <alignment horizontal="left" vertical="center" wrapText="1"/>
    </xf>
    <xf numFmtId="0" fontId="77" fillId="0" borderId="21" xfId="0" applyFont="1" applyBorder="1" applyAlignment="1">
      <alignment horizontal="left"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21" xfId="0" applyBorder="1" applyAlignment="1">
      <alignment horizontal="center"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0" xfId="0" applyBorder="1" applyAlignment="1">
      <alignment horizontal="left" vertical="center" wrapText="1"/>
    </xf>
    <xf numFmtId="0" fontId="0" fillId="0" borderId="13" xfId="0" applyBorder="1" applyAlignment="1">
      <alignment horizontal="left" vertical="center" wrapText="1"/>
    </xf>
    <xf numFmtId="0" fontId="0" fillId="0" borderId="21" xfId="0" applyBorder="1" applyAlignment="1">
      <alignment horizontal="left" vertical="center" wrapText="1"/>
    </xf>
    <xf numFmtId="0" fontId="69" fillId="0" borderId="0" xfId="0" applyFont="1" applyAlignment="1">
      <alignment horizontal="center" vertical="center"/>
    </xf>
    <xf numFmtId="0" fontId="69" fillId="0" borderId="0" xfId="0" applyFont="1" applyAlignment="1">
      <alignment horizontal="left"/>
    </xf>
    <xf numFmtId="0" fontId="51" fillId="34" borderId="0" xfId="0" applyFont="1" applyFill="1" applyBorder="1" applyAlignment="1">
      <alignment horizontal="right"/>
    </xf>
    <xf numFmtId="0" fontId="69" fillId="0" borderId="11" xfId="0" applyFont="1" applyBorder="1" applyAlignment="1">
      <alignment horizontal="center" vertical="center"/>
    </xf>
    <xf numFmtId="0" fontId="69" fillId="0" borderId="0" xfId="0" applyFont="1" applyBorder="1" applyAlignment="1">
      <alignment horizontal="left"/>
    </xf>
    <xf numFmtId="0" fontId="0" fillId="0" borderId="19" xfId="0" applyBorder="1" applyAlignment="1">
      <alignment horizontal="center"/>
    </xf>
    <xf numFmtId="0" fontId="0" fillId="0" borderId="0" xfId="0" applyBorder="1" applyAlignment="1">
      <alignment horizontal="center"/>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69" fillId="0" borderId="0" xfId="0" applyFont="1" applyAlignment="1">
      <alignment horizontal="center" vertical="center" wrapText="1"/>
    </xf>
    <xf numFmtId="0" fontId="67" fillId="0" borderId="0" xfId="0" applyFont="1" applyAlignment="1">
      <alignment horizontal="left" wrapText="1"/>
    </xf>
    <xf numFmtId="0" fontId="48" fillId="0" borderId="16" xfId="0" applyFont="1" applyBorder="1" applyAlignment="1">
      <alignment horizontal="center"/>
    </xf>
    <xf numFmtId="0" fontId="48" fillId="0" borderId="17" xfId="0" applyFont="1" applyBorder="1" applyAlignment="1">
      <alignment horizontal="center"/>
    </xf>
    <xf numFmtId="0" fontId="48" fillId="0" borderId="18" xfId="0" applyFont="1" applyBorder="1" applyAlignment="1">
      <alignment horizontal="center"/>
    </xf>
    <xf numFmtId="0" fontId="48" fillId="0" borderId="19" xfId="0" applyFont="1" applyBorder="1" applyAlignment="1">
      <alignment horizontal="center"/>
    </xf>
    <xf numFmtId="0" fontId="48" fillId="0" borderId="0" xfId="0" applyFont="1" applyBorder="1" applyAlignment="1">
      <alignment horizontal="center"/>
    </xf>
    <xf numFmtId="0" fontId="48" fillId="0" borderId="11" xfId="0" applyFont="1" applyBorder="1" applyAlignment="1">
      <alignment horizontal="center"/>
    </xf>
    <xf numFmtId="0" fontId="69" fillId="0" borderId="11" xfId="0" applyFont="1" applyBorder="1" applyAlignment="1">
      <alignment horizontal="center" vertical="center" wrapText="1"/>
    </xf>
    <xf numFmtId="0" fontId="48" fillId="0" borderId="20" xfId="0" applyFont="1" applyBorder="1" applyAlignment="1">
      <alignment horizontal="center"/>
    </xf>
    <xf numFmtId="0" fontId="48" fillId="0" borderId="13" xfId="0" applyFont="1" applyBorder="1" applyAlignment="1">
      <alignment horizontal="center"/>
    </xf>
    <xf numFmtId="0" fontId="48" fillId="0" borderId="21" xfId="0" applyFont="1" applyBorder="1" applyAlignment="1">
      <alignment horizontal="center"/>
    </xf>
    <xf numFmtId="0" fontId="69" fillId="0" borderId="0" xfId="0" applyFont="1" applyBorder="1" applyAlignment="1">
      <alignment horizontal="center"/>
    </xf>
    <xf numFmtId="0" fontId="67" fillId="0" borderId="13" xfId="0" applyFont="1" applyBorder="1" applyAlignment="1">
      <alignment horizontal="center"/>
    </xf>
    <xf numFmtId="0" fontId="53" fillId="29" borderId="10" xfId="60">
      <alignment horizontal="left"/>
      <protection/>
    </xf>
    <xf numFmtId="164" fontId="0" fillId="33" borderId="40" xfId="60" applyNumberFormat="1" applyFont="1" applyFill="1" applyBorder="1" applyAlignment="1">
      <alignment horizontal="center"/>
      <protection/>
    </xf>
    <xf numFmtId="164" fontId="0" fillId="33" borderId="41" xfId="60" applyNumberFormat="1" applyFont="1" applyFill="1" applyBorder="1" applyAlignment="1">
      <alignment horizontal="center"/>
      <protection/>
    </xf>
    <xf numFmtId="164" fontId="0" fillId="33" borderId="42" xfId="60" applyNumberFormat="1" applyFont="1" applyFill="1" applyBorder="1" applyAlignment="1">
      <alignment horizontal="center"/>
      <protection/>
    </xf>
    <xf numFmtId="164" fontId="53" fillId="29" borderId="10" xfId="60" applyNumberFormat="1" applyFont="1" applyAlignment="1">
      <alignment horizontal="center"/>
      <protection/>
    </xf>
    <xf numFmtId="0" fontId="0" fillId="33" borderId="40" xfId="60" applyFont="1" applyFill="1" applyBorder="1" applyAlignment="1">
      <alignment horizontal="center"/>
      <protection/>
    </xf>
    <xf numFmtId="0" fontId="0" fillId="33" borderId="41" xfId="60" applyFont="1" applyFill="1" applyBorder="1" applyAlignment="1">
      <alignment horizontal="center"/>
      <protection/>
    </xf>
    <xf numFmtId="0" fontId="0" fillId="33" borderId="42" xfId="60" applyFont="1" applyFill="1" applyBorder="1" applyAlignment="1">
      <alignment horizontal="center"/>
      <protection/>
    </xf>
    <xf numFmtId="164" fontId="62" fillId="33" borderId="17" xfId="60" applyNumberFormat="1" applyFont="1" applyFill="1" applyBorder="1" applyAlignment="1">
      <alignment horizontal="center"/>
      <protection/>
    </xf>
    <xf numFmtId="164" fontId="62" fillId="33" borderId="41" xfId="60" applyNumberFormat="1" applyFont="1" applyFill="1" applyBorder="1" applyAlignment="1">
      <alignment horizontal="center"/>
      <protection/>
    </xf>
    <xf numFmtId="0" fontId="62" fillId="0" borderId="0" xfId="0" applyFont="1" applyAlignment="1">
      <alignment horizontal="left"/>
    </xf>
    <xf numFmtId="0" fontId="62" fillId="0" borderId="13" xfId="0" applyFont="1" applyBorder="1" applyAlignment="1">
      <alignment horizontal="left"/>
    </xf>
    <xf numFmtId="0" fontId="62" fillId="0" borderId="0" xfId="0" applyFont="1" applyAlignment="1">
      <alignment horizontal="center" wrapText="1"/>
    </xf>
    <xf numFmtId="164" fontId="0" fillId="33" borderId="17" xfId="60" applyNumberFormat="1" applyFont="1" applyFill="1" applyBorder="1" applyAlignment="1">
      <alignment horizontal="center"/>
      <protection/>
    </xf>
    <xf numFmtId="164" fontId="0" fillId="33" borderId="18" xfId="60" applyNumberFormat="1" applyFont="1" applyFill="1" applyBorder="1" applyAlignment="1">
      <alignment horizontal="center"/>
      <protection/>
    </xf>
    <xf numFmtId="0" fontId="0" fillId="33" borderId="16" xfId="60" applyFont="1" applyFill="1" applyBorder="1" applyAlignment="1">
      <alignment horizontal="center"/>
      <protection/>
    </xf>
    <xf numFmtId="0" fontId="0" fillId="33" borderId="17" xfId="60" applyFont="1" applyFill="1" applyBorder="1" applyAlignment="1">
      <alignment horizontal="center"/>
      <protection/>
    </xf>
    <xf numFmtId="0" fontId="0" fillId="33" borderId="18" xfId="60" applyFont="1" applyFill="1" applyBorder="1" applyAlignment="1">
      <alignment horizontal="center"/>
      <protection/>
    </xf>
    <xf numFmtId="164" fontId="53" fillId="29" borderId="40" xfId="60" applyNumberFormat="1" applyBorder="1" applyAlignment="1">
      <alignment horizontal="center"/>
      <protection/>
    </xf>
    <xf numFmtId="164" fontId="53" fillId="29" borderId="41" xfId="60" applyNumberFormat="1" applyBorder="1" applyAlignment="1">
      <alignment horizontal="center"/>
      <protection/>
    </xf>
    <xf numFmtId="164" fontId="53" fillId="29" borderId="42" xfId="60" applyNumberFormat="1" applyBorder="1" applyAlignment="1">
      <alignment horizontal="center"/>
      <protection/>
    </xf>
    <xf numFmtId="0" fontId="53" fillId="29" borderId="40" xfId="60" applyBorder="1" applyAlignment="1">
      <alignment horizontal="left"/>
      <protection/>
    </xf>
    <xf numFmtId="0" fontId="53" fillId="29" borderId="41" xfId="60" applyBorder="1" applyAlignment="1">
      <alignment horizontal="left"/>
      <protection/>
    </xf>
    <xf numFmtId="0" fontId="53" fillId="29" borderId="42" xfId="60" applyBorder="1" applyAlignment="1">
      <alignment horizontal="left"/>
      <protection/>
    </xf>
    <xf numFmtId="164" fontId="53" fillId="33" borderId="40" xfId="60" applyNumberFormat="1" applyFill="1" applyBorder="1" applyAlignment="1">
      <alignment horizontal="center"/>
      <protection/>
    </xf>
    <xf numFmtId="164" fontId="53" fillId="33" borderId="41" xfId="60" applyNumberFormat="1" applyFill="1" applyBorder="1" applyAlignment="1">
      <alignment horizontal="center"/>
      <protection/>
    </xf>
    <xf numFmtId="164" fontId="53" fillId="33" borderId="42" xfId="60" applyNumberFormat="1" applyFill="1" applyBorder="1" applyAlignment="1">
      <alignment horizontal="center"/>
      <protection/>
    </xf>
    <xf numFmtId="0" fontId="53" fillId="33" borderId="10" xfId="60" applyNumberFormat="1" applyFill="1" applyAlignment="1">
      <alignment horizontal="center"/>
      <protection/>
    </xf>
    <xf numFmtId="0" fontId="53" fillId="33" borderId="10" xfId="60" applyFill="1" applyAlignment="1">
      <alignment horizontal="center"/>
      <protection/>
    </xf>
    <xf numFmtId="0" fontId="82" fillId="33" borderId="10" xfId="60" applyFont="1" applyFill="1">
      <alignment horizontal="left"/>
      <protection/>
    </xf>
    <xf numFmtId="0" fontId="66" fillId="0" borderId="40" xfId="0" applyFont="1" applyBorder="1" applyAlignment="1">
      <alignment horizontal="left"/>
    </xf>
    <xf numFmtId="0" fontId="66" fillId="0" borderId="41" xfId="0" applyFont="1" applyBorder="1" applyAlignment="1">
      <alignment horizontal="left"/>
    </xf>
    <xf numFmtId="0" fontId="66" fillId="0" borderId="42" xfId="0" applyFont="1" applyBorder="1" applyAlignment="1">
      <alignment horizontal="left"/>
    </xf>
    <xf numFmtId="1" fontId="0" fillId="0" borderId="40" xfId="0" applyNumberFormat="1" applyBorder="1" applyAlignment="1">
      <alignment horizontal="center"/>
    </xf>
    <xf numFmtId="1" fontId="0" fillId="0" borderId="41" xfId="0" applyNumberFormat="1" applyBorder="1" applyAlignment="1">
      <alignment horizontal="center"/>
    </xf>
    <xf numFmtId="1" fontId="0" fillId="0" borderId="42" xfId="0" applyNumberFormat="1" applyBorder="1" applyAlignment="1">
      <alignment horizontal="center"/>
    </xf>
    <xf numFmtId="0" fontId="0" fillId="37" borderId="40" xfId="0" applyFill="1" applyBorder="1" applyAlignment="1">
      <alignment horizontal="center"/>
    </xf>
    <xf numFmtId="0" fontId="0" fillId="37" borderId="41" xfId="0" applyFill="1" applyBorder="1" applyAlignment="1">
      <alignment horizontal="center"/>
    </xf>
    <xf numFmtId="0" fontId="0" fillId="37" borderId="42" xfId="0" applyFill="1" applyBorder="1" applyAlignment="1">
      <alignment horizontal="center"/>
    </xf>
    <xf numFmtId="1" fontId="0" fillId="37" borderId="40" xfId="0" applyNumberFormat="1" applyFill="1" applyBorder="1" applyAlignment="1">
      <alignment horizontal="center"/>
    </xf>
    <xf numFmtId="1" fontId="0" fillId="37" borderId="41" xfId="0" applyNumberFormat="1" applyFill="1" applyBorder="1" applyAlignment="1">
      <alignment horizontal="center"/>
    </xf>
    <xf numFmtId="1" fontId="0" fillId="37" borderId="42" xfId="0" applyNumberFormat="1" applyFill="1" applyBorder="1" applyAlignment="1">
      <alignment horizontal="center"/>
    </xf>
    <xf numFmtId="0" fontId="72" fillId="0" borderId="16" xfId="0" applyFont="1" applyBorder="1" applyAlignment="1">
      <alignment horizontal="left"/>
    </xf>
    <xf numFmtId="0" fontId="72" fillId="0" borderId="17" xfId="0" applyFont="1" applyBorder="1" applyAlignment="1">
      <alignment horizontal="left"/>
    </xf>
    <xf numFmtId="0" fontId="72" fillId="0" borderId="18" xfId="0" applyFont="1" applyBorder="1" applyAlignment="1">
      <alignment horizontal="left"/>
    </xf>
    <xf numFmtId="0" fontId="72" fillId="0" borderId="20" xfId="0" applyFont="1" applyBorder="1" applyAlignment="1">
      <alignment horizontal="left"/>
    </xf>
    <xf numFmtId="0" fontId="72" fillId="0" borderId="13" xfId="0" applyFont="1" applyBorder="1" applyAlignment="1">
      <alignment horizontal="left"/>
    </xf>
    <xf numFmtId="0" fontId="72" fillId="0" borderId="21" xfId="0" applyFont="1" applyBorder="1" applyAlignment="1">
      <alignment horizontal="left"/>
    </xf>
    <xf numFmtId="0" fontId="64" fillId="0" borderId="0" xfId="0" applyFont="1" applyBorder="1" applyAlignment="1">
      <alignment horizontal="center"/>
    </xf>
    <xf numFmtId="0" fontId="64" fillId="0" borderId="13" xfId="0" applyFont="1" applyBorder="1" applyAlignment="1">
      <alignment horizontal="center"/>
    </xf>
    <xf numFmtId="164" fontId="83" fillId="0" borderId="16" xfId="0" applyNumberFormat="1" applyFont="1" applyBorder="1" applyAlignment="1">
      <alignment horizontal="center"/>
    </xf>
    <xf numFmtId="164" fontId="83" fillId="0" borderId="17" xfId="0" applyNumberFormat="1" applyFont="1" applyBorder="1" applyAlignment="1">
      <alignment horizontal="center"/>
    </xf>
    <xf numFmtId="164" fontId="83" fillId="0" borderId="18" xfId="0" applyNumberFormat="1" applyFont="1" applyBorder="1" applyAlignment="1">
      <alignment horizontal="center"/>
    </xf>
    <xf numFmtId="164" fontId="83" fillId="0" borderId="20" xfId="0" applyNumberFormat="1" applyFont="1" applyBorder="1" applyAlignment="1">
      <alignment horizontal="center"/>
    </xf>
    <xf numFmtId="164" fontId="83" fillId="0" borderId="13" xfId="0" applyNumberFormat="1" applyFont="1" applyBorder="1" applyAlignment="1">
      <alignment horizontal="center"/>
    </xf>
    <xf numFmtId="164" fontId="83" fillId="0" borderId="21" xfId="0" applyNumberFormat="1" applyFont="1" applyBorder="1" applyAlignment="1">
      <alignment horizontal="center"/>
    </xf>
    <xf numFmtId="0" fontId="84" fillId="35" borderId="54" xfId="0" applyFont="1" applyFill="1" applyBorder="1" applyAlignment="1">
      <alignment horizontal="center"/>
    </xf>
    <xf numFmtId="0" fontId="84" fillId="35" borderId="55" xfId="0" applyFont="1" applyFill="1" applyBorder="1" applyAlignment="1">
      <alignment horizontal="center"/>
    </xf>
    <xf numFmtId="0" fontId="84" fillId="35" borderId="56" xfId="0" applyFont="1" applyFill="1" applyBorder="1" applyAlignment="1">
      <alignment horizontal="center"/>
    </xf>
    <xf numFmtId="0" fontId="84" fillId="35" borderId="57" xfId="0" applyFont="1" applyFill="1" applyBorder="1" applyAlignment="1">
      <alignment horizontal="center"/>
    </xf>
    <xf numFmtId="0" fontId="84" fillId="35" borderId="0" xfId="0" applyFont="1" applyFill="1" applyBorder="1" applyAlignment="1">
      <alignment horizontal="center"/>
    </xf>
    <xf numFmtId="0" fontId="84" fillId="35" borderId="58" xfId="0" applyFont="1" applyFill="1" applyBorder="1" applyAlignment="1">
      <alignment horizontal="center"/>
    </xf>
    <xf numFmtId="164" fontId="71" fillId="0" borderId="59" xfId="0" applyNumberFormat="1" applyFont="1" applyBorder="1" applyAlignment="1">
      <alignment horizontal="center" vertical="center"/>
    </xf>
    <xf numFmtId="164" fontId="71" fillId="0" borderId="55" xfId="0" applyNumberFormat="1" applyFont="1" applyBorder="1" applyAlignment="1">
      <alignment horizontal="center" vertical="center"/>
    </xf>
    <xf numFmtId="164" fontId="71" fillId="0" borderId="60" xfId="0" applyNumberFormat="1" applyFont="1" applyBorder="1" applyAlignment="1">
      <alignment horizontal="center" vertical="center"/>
    </xf>
    <xf numFmtId="164" fontId="71" fillId="0" borderId="61" xfId="0" applyNumberFormat="1" applyFont="1" applyBorder="1" applyAlignment="1">
      <alignment horizontal="center" vertical="center"/>
    </xf>
    <xf numFmtId="164" fontId="71" fillId="0" borderId="62" xfId="0" applyNumberFormat="1" applyFont="1" applyBorder="1" applyAlignment="1">
      <alignment horizontal="center" vertical="center"/>
    </xf>
    <xf numFmtId="164" fontId="71" fillId="0" borderId="63" xfId="0" applyNumberFormat="1" applyFont="1" applyBorder="1" applyAlignment="1">
      <alignment horizontal="center" vertical="center"/>
    </xf>
    <xf numFmtId="164" fontId="83" fillId="0" borderId="54" xfId="0" applyNumberFormat="1" applyFont="1" applyBorder="1" applyAlignment="1">
      <alignment horizontal="center"/>
    </xf>
    <xf numFmtId="164" fontId="83" fillId="0" borderId="55" xfId="0" applyNumberFormat="1" applyFont="1" applyBorder="1" applyAlignment="1">
      <alignment horizontal="center"/>
    </xf>
    <xf numFmtId="164" fontId="83" fillId="0" borderId="60" xfId="0" applyNumberFormat="1" applyFont="1" applyBorder="1" applyAlignment="1">
      <alignment horizontal="center"/>
    </xf>
    <xf numFmtId="164" fontId="83" fillId="0" borderId="64" xfId="0" applyNumberFormat="1" applyFont="1" applyBorder="1" applyAlignment="1">
      <alignment horizontal="center"/>
    </xf>
    <xf numFmtId="164" fontId="83" fillId="0" borderId="62" xfId="0" applyNumberFormat="1" applyFont="1" applyBorder="1" applyAlignment="1">
      <alignment horizontal="center"/>
    </xf>
    <xf numFmtId="164" fontId="83" fillId="0" borderId="63" xfId="0" applyNumberFormat="1" applyFont="1" applyBorder="1" applyAlignment="1">
      <alignment horizontal="center"/>
    </xf>
    <xf numFmtId="0" fontId="85" fillId="35" borderId="55" xfId="0" applyFont="1" applyFill="1" applyBorder="1" applyAlignment="1">
      <alignment horizontal="left"/>
    </xf>
    <xf numFmtId="0" fontId="85" fillId="35" borderId="60" xfId="0" applyFont="1" applyFill="1" applyBorder="1" applyAlignment="1">
      <alignment horizontal="left"/>
    </xf>
    <xf numFmtId="0" fontId="85" fillId="35" borderId="62" xfId="0" applyFont="1" applyFill="1" applyBorder="1" applyAlignment="1">
      <alignment horizontal="left"/>
    </xf>
    <xf numFmtId="0" fontId="85" fillId="35" borderId="63" xfId="0" applyFont="1" applyFill="1" applyBorder="1" applyAlignment="1">
      <alignment horizontal="left"/>
    </xf>
    <xf numFmtId="0" fontId="71" fillId="0" borderId="59" xfId="0" applyFont="1" applyBorder="1" applyAlignment="1">
      <alignment horizontal="center" vertical="center"/>
    </xf>
    <xf numFmtId="0" fontId="71" fillId="0" borderId="55" xfId="0" applyFont="1" applyBorder="1" applyAlignment="1">
      <alignment horizontal="center" vertical="center"/>
    </xf>
    <xf numFmtId="0" fontId="71" fillId="0" borderId="60" xfId="0" applyFont="1" applyBorder="1" applyAlignment="1">
      <alignment horizontal="center" vertical="center"/>
    </xf>
    <xf numFmtId="0" fontId="71" fillId="0" borderId="61" xfId="0" applyFont="1" applyBorder="1" applyAlignment="1">
      <alignment horizontal="center" vertical="center"/>
    </xf>
    <xf numFmtId="0" fontId="71" fillId="0" borderId="62" xfId="0" applyFont="1" applyBorder="1" applyAlignment="1">
      <alignment horizontal="center" vertical="center"/>
    </xf>
    <xf numFmtId="0" fontId="71" fillId="0" borderId="63" xfId="0" applyFont="1" applyBorder="1" applyAlignment="1">
      <alignment horizontal="center" vertical="center"/>
    </xf>
    <xf numFmtId="0" fontId="72" fillId="0" borderId="16" xfId="0" applyFont="1" applyBorder="1" applyAlignment="1">
      <alignment horizontal="left" vertical="top"/>
    </xf>
    <xf numFmtId="0" fontId="72" fillId="0" borderId="17" xfId="0" applyFont="1" applyBorder="1" applyAlignment="1">
      <alignment horizontal="left" vertical="top"/>
    </xf>
    <xf numFmtId="0" fontId="72" fillId="0" borderId="18" xfId="0" applyFont="1" applyBorder="1" applyAlignment="1">
      <alignment horizontal="left" vertical="top"/>
    </xf>
    <xf numFmtId="0" fontId="72" fillId="0" borderId="19" xfId="0" applyFont="1" applyBorder="1" applyAlignment="1">
      <alignment horizontal="left" vertical="top"/>
    </xf>
    <xf numFmtId="0" fontId="72" fillId="0" borderId="0" xfId="0" applyFont="1" applyBorder="1" applyAlignment="1">
      <alignment horizontal="left" vertical="top"/>
    </xf>
    <xf numFmtId="0" fontId="72" fillId="0" borderId="11" xfId="0" applyFont="1" applyBorder="1" applyAlignment="1">
      <alignment horizontal="left" vertical="top"/>
    </xf>
    <xf numFmtId="0" fontId="72" fillId="0" borderId="20" xfId="0" applyFont="1" applyBorder="1" applyAlignment="1">
      <alignment horizontal="left" vertical="top"/>
    </xf>
    <xf numFmtId="0" fontId="72" fillId="0" borderId="13" xfId="0" applyFont="1" applyBorder="1" applyAlignment="1">
      <alignment horizontal="left" vertical="top"/>
    </xf>
    <xf numFmtId="0" fontId="72" fillId="0" borderId="21" xfId="0" applyFont="1" applyBorder="1" applyAlignment="1">
      <alignment horizontal="left" vertical="top"/>
    </xf>
    <xf numFmtId="0" fontId="84" fillId="35" borderId="64" xfId="0" applyFont="1" applyFill="1" applyBorder="1" applyAlignment="1">
      <alignment horizontal="center"/>
    </xf>
    <xf numFmtId="0" fontId="84" fillId="35" borderId="62" xfId="0" applyFont="1" applyFill="1" applyBorder="1" applyAlignment="1">
      <alignment horizontal="center"/>
    </xf>
    <xf numFmtId="0" fontId="84" fillId="35" borderId="65" xfId="0" applyFont="1" applyFill="1" applyBorder="1" applyAlignment="1">
      <alignment horizontal="center"/>
    </xf>
    <xf numFmtId="0" fontId="86" fillId="0" borderId="16" xfId="0" applyFont="1" applyBorder="1" applyAlignment="1">
      <alignment horizontal="left" vertical="top" wrapText="1"/>
    </xf>
    <xf numFmtId="0" fontId="86" fillId="0" borderId="17" xfId="0" applyFont="1" applyBorder="1" applyAlignment="1">
      <alignment horizontal="left" vertical="top" wrapText="1"/>
    </xf>
    <xf numFmtId="0" fontId="86" fillId="0" borderId="18" xfId="0" applyFont="1" applyBorder="1" applyAlignment="1">
      <alignment horizontal="left" vertical="top" wrapText="1"/>
    </xf>
    <xf numFmtId="0" fontId="86" fillId="0" borderId="19" xfId="0" applyFont="1" applyBorder="1" applyAlignment="1">
      <alignment horizontal="left" vertical="top" wrapText="1"/>
    </xf>
    <xf numFmtId="0" fontId="86" fillId="0" borderId="0" xfId="0" applyFont="1" applyBorder="1" applyAlignment="1">
      <alignment horizontal="left" vertical="top" wrapText="1"/>
    </xf>
    <xf numFmtId="0" fontId="86" fillId="0" borderId="11" xfId="0" applyFont="1" applyBorder="1" applyAlignment="1">
      <alignment horizontal="left" vertical="top" wrapText="1"/>
    </xf>
    <xf numFmtId="0" fontId="86" fillId="0" borderId="20" xfId="0" applyFont="1" applyBorder="1" applyAlignment="1">
      <alignment horizontal="left" vertical="top" wrapText="1"/>
    </xf>
    <xf numFmtId="0" fontId="86" fillId="0" borderId="13" xfId="0" applyFont="1" applyBorder="1" applyAlignment="1">
      <alignment horizontal="left" vertical="top" wrapText="1"/>
    </xf>
    <xf numFmtId="0" fontId="86" fillId="0" borderId="21" xfId="0" applyFont="1" applyBorder="1" applyAlignment="1">
      <alignment horizontal="left" vertical="top" wrapText="1"/>
    </xf>
    <xf numFmtId="0" fontId="77" fillId="0" borderId="0" xfId="0" applyFont="1" applyBorder="1" applyAlignment="1">
      <alignment horizontal="center" wrapText="1"/>
    </xf>
    <xf numFmtId="0" fontId="64" fillId="0" borderId="55" xfId="0" applyFont="1" applyBorder="1" applyAlignment="1">
      <alignment horizontal="center"/>
    </xf>
    <xf numFmtId="0" fontId="64" fillId="0" borderId="54" xfId="0" applyFont="1" applyBorder="1" applyAlignment="1">
      <alignment horizontal="center"/>
    </xf>
    <xf numFmtId="0" fontId="64" fillId="0" borderId="60" xfId="0" applyFont="1" applyBorder="1" applyAlignment="1">
      <alignment horizontal="center"/>
    </xf>
    <xf numFmtId="0" fontId="64" fillId="0" borderId="57" xfId="0" applyFont="1" applyBorder="1" applyAlignment="1">
      <alignment horizontal="center"/>
    </xf>
    <xf numFmtId="0" fontId="64" fillId="0" borderId="64" xfId="0" applyFont="1" applyBorder="1" applyAlignment="1">
      <alignment horizontal="center"/>
    </xf>
    <xf numFmtId="0" fontId="64" fillId="0" borderId="62" xfId="0" applyFont="1" applyBorder="1" applyAlignment="1">
      <alignment horizontal="center"/>
    </xf>
    <xf numFmtId="0" fontId="64" fillId="0" borderId="63" xfId="0" applyFont="1" applyBorder="1" applyAlignment="1">
      <alignment horizontal="center"/>
    </xf>
    <xf numFmtId="0" fontId="87" fillId="35" borderId="59" xfId="0" applyFont="1" applyFill="1" applyBorder="1" applyAlignment="1">
      <alignment horizontal="center" wrapText="1"/>
    </xf>
    <xf numFmtId="0" fontId="87" fillId="35" borderId="55" xfId="0" applyFont="1" applyFill="1" applyBorder="1" applyAlignment="1">
      <alignment horizontal="center" wrapText="1"/>
    </xf>
    <xf numFmtId="0" fontId="87" fillId="35" borderId="19" xfId="0" applyFont="1" applyFill="1" applyBorder="1" applyAlignment="1">
      <alignment horizontal="center" wrapText="1"/>
    </xf>
    <xf numFmtId="0" fontId="87" fillId="35" borderId="0" xfId="0" applyFont="1" applyFill="1" applyBorder="1" applyAlignment="1">
      <alignment horizontal="center" wrapText="1"/>
    </xf>
    <xf numFmtId="0" fontId="87" fillId="35" borderId="61" xfId="0" applyFont="1" applyFill="1" applyBorder="1" applyAlignment="1">
      <alignment horizontal="center" wrapText="1"/>
    </xf>
    <xf numFmtId="0" fontId="87" fillId="35" borderId="62" xfId="0" applyFont="1" applyFill="1" applyBorder="1" applyAlignment="1">
      <alignment horizontal="center" wrapText="1"/>
    </xf>
    <xf numFmtId="0" fontId="64" fillId="0" borderId="56" xfId="0" applyFont="1" applyBorder="1" applyAlignment="1">
      <alignment horizontal="center"/>
    </xf>
    <xf numFmtId="0" fontId="64" fillId="0" borderId="58" xfId="0" applyFont="1" applyBorder="1" applyAlignment="1">
      <alignment horizontal="center"/>
    </xf>
    <xf numFmtId="0" fontId="64" fillId="0" borderId="65" xfId="0" applyFont="1" applyBorder="1" applyAlignment="1">
      <alignment horizontal="center"/>
    </xf>
    <xf numFmtId="0" fontId="64" fillId="0" borderId="0" xfId="0" applyFont="1" applyBorder="1" applyAlignment="1">
      <alignment horizontal="left"/>
    </xf>
    <xf numFmtId="0" fontId="64" fillId="0" borderId="19" xfId="0" applyFont="1" applyBorder="1" applyAlignment="1">
      <alignment horizontal="center"/>
    </xf>
    <xf numFmtId="0" fontId="64" fillId="0" borderId="20" xfId="0" applyFont="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21" xfId="0" applyBorder="1" applyAlignment="1">
      <alignment horizontal="center"/>
    </xf>
    <xf numFmtId="0" fontId="88" fillId="35" borderId="55" xfId="0" applyFont="1" applyFill="1" applyBorder="1" applyAlignment="1">
      <alignment horizontal="center" vertical="center"/>
    </xf>
    <xf numFmtId="0" fontId="88" fillId="35" borderId="62" xfId="0" applyFont="1" applyFill="1" applyBorder="1" applyAlignment="1">
      <alignment horizontal="center" vertical="center"/>
    </xf>
    <xf numFmtId="0" fontId="84" fillId="33" borderId="55" xfId="0" applyFont="1" applyFill="1" applyBorder="1" applyAlignment="1">
      <alignment horizontal="center"/>
    </xf>
    <xf numFmtId="0" fontId="84" fillId="33" borderId="56" xfId="0" applyFont="1" applyFill="1" applyBorder="1" applyAlignment="1">
      <alignment horizontal="center"/>
    </xf>
    <xf numFmtId="0" fontId="84" fillId="33" borderId="62" xfId="0" applyFont="1" applyFill="1" applyBorder="1" applyAlignment="1">
      <alignment horizontal="center"/>
    </xf>
    <xf numFmtId="0" fontId="84" fillId="33" borderId="65" xfId="0" applyFont="1" applyFill="1" applyBorder="1" applyAlignment="1">
      <alignment horizontal="center"/>
    </xf>
    <xf numFmtId="0" fontId="83" fillId="0" borderId="16" xfId="0" applyFont="1" applyBorder="1" applyAlignment="1">
      <alignment horizontal="center"/>
    </xf>
    <xf numFmtId="0" fontId="83" fillId="0" borderId="17" xfId="0" applyFont="1" applyBorder="1" applyAlignment="1">
      <alignment horizontal="center"/>
    </xf>
    <xf numFmtId="0" fontId="83" fillId="0" borderId="18" xfId="0" applyFont="1" applyBorder="1" applyAlignment="1">
      <alignment horizontal="center"/>
    </xf>
    <xf numFmtId="0" fontId="83" fillId="0" borderId="20" xfId="0" applyFont="1" applyBorder="1" applyAlignment="1">
      <alignment horizontal="center"/>
    </xf>
    <xf numFmtId="0" fontId="83" fillId="0" borderId="13" xfId="0" applyFont="1" applyBorder="1" applyAlignment="1">
      <alignment horizontal="center"/>
    </xf>
    <xf numFmtId="0" fontId="83" fillId="0" borderId="21" xfId="0" applyFont="1" applyBorder="1" applyAlignment="1">
      <alignment horizontal="center"/>
    </xf>
    <xf numFmtId="0" fontId="64" fillId="0" borderId="0" xfId="0" applyFont="1" applyBorder="1" applyAlignment="1">
      <alignment horizontal="center" wrapText="1"/>
    </xf>
    <xf numFmtId="0" fontId="88" fillId="35" borderId="60" xfId="0" applyFont="1" applyFill="1" applyBorder="1" applyAlignment="1">
      <alignment horizontal="center" vertical="center"/>
    </xf>
    <xf numFmtId="0" fontId="88" fillId="35" borderId="63" xfId="0" applyFont="1" applyFill="1" applyBorder="1" applyAlignment="1">
      <alignment horizontal="center" vertical="center"/>
    </xf>
    <xf numFmtId="0" fontId="64" fillId="0" borderId="59" xfId="0" applyFont="1" applyBorder="1" applyAlignment="1">
      <alignment horizontal="center"/>
    </xf>
    <xf numFmtId="0" fontId="64" fillId="0" borderId="61" xfId="0" applyFont="1" applyBorder="1" applyAlignment="1">
      <alignment horizontal="center"/>
    </xf>
    <xf numFmtId="0" fontId="0" fillId="0" borderId="17" xfId="0" applyBorder="1" applyAlignment="1">
      <alignment horizontal="center"/>
    </xf>
    <xf numFmtId="0" fontId="64" fillId="0" borderId="17" xfId="0" applyFont="1" applyBorder="1" applyAlignment="1">
      <alignment horizontal="center"/>
    </xf>
    <xf numFmtId="0" fontId="64" fillId="35" borderId="59" xfId="0" applyFont="1" applyFill="1" applyBorder="1" applyAlignment="1">
      <alignment horizontal="center"/>
    </xf>
    <xf numFmtId="0" fontId="64" fillId="35" borderId="60" xfId="0" applyFont="1" applyFill="1" applyBorder="1" applyAlignment="1">
      <alignment horizontal="center"/>
    </xf>
    <xf numFmtId="0" fontId="64" fillId="35" borderId="61" xfId="0" applyFont="1" applyFill="1" applyBorder="1" applyAlignment="1">
      <alignment horizontal="center"/>
    </xf>
    <xf numFmtId="0" fontId="64" fillId="35" borderId="63" xfId="0" applyFont="1" applyFill="1" applyBorder="1" applyAlignment="1">
      <alignment horizontal="center"/>
    </xf>
    <xf numFmtId="164" fontId="72" fillId="0" borderId="59" xfId="0" applyNumberFormat="1" applyFont="1" applyBorder="1" applyAlignment="1">
      <alignment horizontal="center"/>
    </xf>
    <xf numFmtId="164" fontId="72" fillId="0" borderId="55" xfId="0" applyNumberFormat="1" applyFont="1" applyBorder="1" applyAlignment="1">
      <alignment horizontal="center"/>
    </xf>
    <xf numFmtId="164" fontId="72" fillId="0" borderId="56" xfId="0" applyNumberFormat="1" applyFont="1" applyBorder="1" applyAlignment="1">
      <alignment horizontal="center"/>
    </xf>
    <xf numFmtId="164" fontId="72" fillId="0" borderId="61" xfId="0" applyNumberFormat="1" applyFont="1" applyBorder="1" applyAlignment="1">
      <alignment horizontal="center"/>
    </xf>
    <xf numFmtId="164" fontId="72" fillId="0" borderId="62" xfId="0" applyNumberFormat="1" applyFont="1" applyBorder="1" applyAlignment="1">
      <alignment horizontal="center"/>
    </xf>
    <xf numFmtId="164" fontId="72" fillId="0" borderId="65" xfId="0" applyNumberFormat="1" applyFont="1" applyBorder="1" applyAlignment="1">
      <alignment horizontal="center"/>
    </xf>
    <xf numFmtId="0" fontId="89" fillId="0" borderId="16" xfId="0" applyFont="1" applyBorder="1" applyAlignment="1">
      <alignment horizontal="center" vertical="center"/>
    </xf>
    <xf numFmtId="0" fontId="89" fillId="0" borderId="17" xfId="0" applyFont="1" applyBorder="1" applyAlignment="1">
      <alignment horizontal="center" vertical="center"/>
    </xf>
    <xf numFmtId="0" fontId="89" fillId="0" borderId="18" xfId="0" applyFont="1" applyBorder="1" applyAlignment="1">
      <alignment horizontal="center" vertical="center"/>
    </xf>
    <xf numFmtId="0" fontId="89" fillId="0" borderId="19" xfId="0" applyFont="1" applyBorder="1" applyAlignment="1">
      <alignment horizontal="center" vertical="center"/>
    </xf>
    <xf numFmtId="0" fontId="89" fillId="0" borderId="0" xfId="0" applyFont="1" applyBorder="1" applyAlignment="1">
      <alignment horizontal="center" vertical="center"/>
    </xf>
    <xf numFmtId="0" fontId="89" fillId="0" borderId="11" xfId="0" applyFont="1" applyBorder="1" applyAlignment="1">
      <alignment horizontal="center" vertical="center"/>
    </xf>
    <xf numFmtId="0" fontId="89" fillId="0" borderId="20" xfId="0" applyFont="1" applyBorder="1" applyAlignment="1">
      <alignment horizontal="center" vertical="center"/>
    </xf>
    <xf numFmtId="0" fontId="89" fillId="0" borderId="13" xfId="0" applyFont="1" applyBorder="1" applyAlignment="1">
      <alignment horizontal="center" vertical="center"/>
    </xf>
    <xf numFmtId="0" fontId="89" fillId="0" borderId="21" xfId="0" applyFont="1" applyBorder="1" applyAlignment="1">
      <alignment horizontal="center" vertical="center"/>
    </xf>
    <xf numFmtId="0" fontId="64" fillId="0" borderId="55" xfId="0" applyFont="1" applyBorder="1" applyAlignment="1">
      <alignment horizontal="left"/>
    </xf>
    <xf numFmtId="0" fontId="64" fillId="0" borderId="15" xfId="0" applyFont="1" applyBorder="1" applyAlignment="1">
      <alignment horizontal="center"/>
    </xf>
    <xf numFmtId="164" fontId="72" fillId="0" borderId="54" xfId="0" applyNumberFormat="1" applyFont="1" applyBorder="1" applyAlignment="1">
      <alignment horizontal="center"/>
    </xf>
    <xf numFmtId="164" fontId="72" fillId="0" borderId="60" xfId="0" applyNumberFormat="1" applyFont="1" applyBorder="1" applyAlignment="1">
      <alignment horizontal="center"/>
    </xf>
    <xf numFmtId="164" fontId="72" fillId="0" borderId="64" xfId="0" applyNumberFormat="1" applyFont="1" applyBorder="1" applyAlignment="1">
      <alignment horizontal="center"/>
    </xf>
    <xf numFmtId="164" fontId="72" fillId="0" borderId="63" xfId="0" applyNumberFormat="1" applyFont="1" applyBorder="1" applyAlignment="1">
      <alignment horizontal="center"/>
    </xf>
    <xf numFmtId="0" fontId="84" fillId="35" borderId="59" xfId="0" applyFont="1" applyFill="1" applyBorder="1" applyAlignment="1">
      <alignment horizontal="left"/>
    </xf>
    <xf numFmtId="0" fontId="84" fillId="35" borderId="55" xfId="0" applyFont="1" applyFill="1" applyBorder="1" applyAlignment="1">
      <alignment horizontal="left"/>
    </xf>
    <xf numFmtId="0" fontId="84" fillId="35" borderId="60" xfId="0" applyFont="1" applyFill="1" applyBorder="1" applyAlignment="1">
      <alignment horizontal="left"/>
    </xf>
    <xf numFmtId="0" fontId="84" fillId="35" borderId="61" xfId="0" applyFont="1" applyFill="1" applyBorder="1" applyAlignment="1">
      <alignment horizontal="left"/>
    </xf>
    <xf numFmtId="0" fontId="84" fillId="35" borderId="62" xfId="0" applyFont="1" applyFill="1" applyBorder="1" applyAlignment="1">
      <alignment horizontal="left"/>
    </xf>
    <xf numFmtId="0" fontId="84" fillId="35" borderId="63" xfId="0" applyFont="1" applyFill="1" applyBorder="1" applyAlignment="1">
      <alignment horizontal="left"/>
    </xf>
    <xf numFmtId="0" fontId="72" fillId="0" borderId="59" xfId="0" applyNumberFormat="1" applyFont="1" applyBorder="1" applyAlignment="1">
      <alignment horizontal="center"/>
    </xf>
    <xf numFmtId="0" fontId="72" fillId="0" borderId="55" xfId="0" applyNumberFormat="1" applyFont="1" applyBorder="1" applyAlignment="1">
      <alignment horizontal="center"/>
    </xf>
    <xf numFmtId="0" fontId="72" fillId="0" borderId="60" xfId="0" applyNumberFormat="1" applyFont="1" applyBorder="1" applyAlignment="1">
      <alignment horizontal="center"/>
    </xf>
    <xf numFmtId="0" fontId="72" fillId="0" borderId="61" xfId="0" applyNumberFormat="1" applyFont="1" applyBorder="1" applyAlignment="1">
      <alignment horizontal="center"/>
    </xf>
    <xf numFmtId="0" fontId="72" fillId="0" borderId="62" xfId="0" applyNumberFormat="1" applyFont="1" applyBorder="1" applyAlignment="1">
      <alignment horizontal="center"/>
    </xf>
    <xf numFmtId="0" fontId="72" fillId="0" borderId="63" xfId="0" applyNumberFormat="1" applyFont="1" applyBorder="1" applyAlignment="1">
      <alignment horizontal="center"/>
    </xf>
    <xf numFmtId="0" fontId="72" fillId="0" borderId="59" xfId="0" applyFont="1" applyBorder="1" applyAlignment="1">
      <alignment horizontal="center"/>
    </xf>
    <xf numFmtId="0" fontId="72" fillId="0" borderId="55" xfId="0" applyFont="1" applyBorder="1" applyAlignment="1">
      <alignment horizontal="center"/>
    </xf>
    <xf numFmtId="0" fontId="72" fillId="0" borderId="56" xfId="0" applyFont="1" applyBorder="1" applyAlignment="1">
      <alignment horizontal="center"/>
    </xf>
    <xf numFmtId="0" fontId="72" fillId="0" borderId="61" xfId="0" applyFont="1" applyBorder="1" applyAlignment="1">
      <alignment horizontal="center"/>
    </xf>
    <xf numFmtId="0" fontId="72" fillId="0" borderId="62" xfId="0" applyFont="1" applyBorder="1" applyAlignment="1">
      <alignment horizontal="center"/>
    </xf>
    <xf numFmtId="0" fontId="72" fillId="0" borderId="65" xfId="0" applyFont="1" applyBorder="1" applyAlignment="1">
      <alignment horizontal="center"/>
    </xf>
    <xf numFmtId="0" fontId="90" fillId="0" borderId="54" xfId="0" applyNumberFormat="1" applyFont="1" applyBorder="1" applyAlignment="1">
      <alignment horizontal="center"/>
    </xf>
    <xf numFmtId="0" fontId="90" fillId="0" borderId="55" xfId="0" applyNumberFormat="1" applyFont="1" applyBorder="1" applyAlignment="1">
      <alignment horizontal="center"/>
    </xf>
    <xf numFmtId="0" fontId="90" fillId="0" borderId="60" xfId="0" applyNumberFormat="1" applyFont="1" applyBorder="1" applyAlignment="1">
      <alignment horizontal="center"/>
    </xf>
    <xf numFmtId="0" fontId="90" fillId="0" borderId="64" xfId="0" applyNumberFormat="1" applyFont="1" applyBorder="1" applyAlignment="1">
      <alignment horizontal="center"/>
    </xf>
    <xf numFmtId="0" fontId="90" fillId="0" borderId="62" xfId="0" applyNumberFormat="1" applyFont="1" applyBorder="1" applyAlignment="1">
      <alignment horizontal="center"/>
    </xf>
    <xf numFmtId="0" fontId="90" fillId="0" borderId="63" xfId="0" applyNumberFormat="1" applyFont="1" applyBorder="1" applyAlignment="1">
      <alignment horizontal="center"/>
    </xf>
    <xf numFmtId="0" fontId="84" fillId="38" borderId="59" xfId="0" applyFont="1" applyFill="1" applyBorder="1" applyAlignment="1">
      <alignment horizontal="left"/>
    </xf>
    <xf numFmtId="0" fontId="84" fillId="38" borderId="55" xfId="0" applyFont="1" applyFill="1" applyBorder="1" applyAlignment="1">
      <alignment horizontal="left"/>
    </xf>
    <xf numFmtId="0" fontId="84" fillId="38" borderId="60" xfId="0" applyFont="1" applyFill="1" applyBorder="1" applyAlignment="1">
      <alignment horizontal="left"/>
    </xf>
    <xf numFmtId="0" fontId="84" fillId="38" borderId="61" xfId="0" applyFont="1" applyFill="1" applyBorder="1" applyAlignment="1">
      <alignment horizontal="left"/>
    </xf>
    <xf numFmtId="0" fontId="84" fillId="38" borderId="62" xfId="0" applyFont="1" applyFill="1" applyBorder="1" applyAlignment="1">
      <alignment horizontal="left"/>
    </xf>
    <xf numFmtId="0" fontId="84" fillId="38" borderId="63" xfId="0" applyFont="1" applyFill="1" applyBorder="1" applyAlignment="1">
      <alignment horizontal="left"/>
    </xf>
    <xf numFmtId="0" fontId="64" fillId="38" borderId="59" xfId="0" applyFont="1" applyFill="1" applyBorder="1" applyAlignment="1">
      <alignment horizontal="center"/>
    </xf>
    <xf numFmtId="0" fontId="64" fillId="38" borderId="55" xfId="0" applyFont="1" applyFill="1" applyBorder="1" applyAlignment="1">
      <alignment horizontal="center"/>
    </xf>
    <xf numFmtId="0" fontId="64" fillId="38" borderId="60" xfId="0" applyFont="1" applyFill="1" applyBorder="1" applyAlignment="1">
      <alignment horizontal="center"/>
    </xf>
    <xf numFmtId="0" fontId="64" fillId="38" borderId="61" xfId="0" applyFont="1" applyFill="1" applyBorder="1" applyAlignment="1">
      <alignment horizontal="center"/>
    </xf>
    <xf numFmtId="0" fontId="64" fillId="38" borderId="62" xfId="0" applyFont="1" applyFill="1" applyBorder="1" applyAlignment="1">
      <alignment horizontal="center"/>
    </xf>
    <xf numFmtId="0" fontId="64" fillId="38" borderId="63" xfId="0" applyFont="1" applyFill="1" applyBorder="1" applyAlignment="1">
      <alignment horizontal="center"/>
    </xf>
    <xf numFmtId="0" fontId="64" fillId="38" borderId="57" xfId="0" applyFont="1" applyFill="1" applyBorder="1" applyAlignment="1">
      <alignment horizontal="center"/>
    </xf>
    <xf numFmtId="0" fontId="64" fillId="38" borderId="58" xfId="0" applyFont="1" applyFill="1" applyBorder="1" applyAlignment="1">
      <alignment horizontal="center"/>
    </xf>
    <xf numFmtId="0" fontId="64" fillId="35" borderId="57" xfId="0" applyFont="1" applyFill="1" applyBorder="1" applyAlignment="1">
      <alignment horizontal="center"/>
    </xf>
    <xf numFmtId="0" fontId="64" fillId="35" borderId="58" xfId="0" applyFont="1" applyFill="1" applyBorder="1" applyAlignment="1">
      <alignment horizontal="center"/>
    </xf>
    <xf numFmtId="0" fontId="72" fillId="0" borderId="60" xfId="0" applyFont="1" applyBorder="1" applyAlignment="1">
      <alignment horizontal="center"/>
    </xf>
    <xf numFmtId="0" fontId="72" fillId="0" borderId="63" xfId="0" applyFont="1" applyBorder="1" applyAlignment="1">
      <alignment horizontal="center"/>
    </xf>
    <xf numFmtId="0" fontId="72" fillId="0" borderId="54" xfId="0" applyFont="1" applyBorder="1" applyAlignment="1">
      <alignment horizontal="center"/>
    </xf>
    <xf numFmtId="0" fontId="72" fillId="0" borderId="64" xfId="0" applyFont="1" applyBorder="1" applyAlignment="1">
      <alignment horizontal="center"/>
    </xf>
    <xf numFmtId="0" fontId="64" fillId="35" borderId="55" xfId="0" applyFont="1" applyFill="1" applyBorder="1" applyAlignment="1">
      <alignment horizontal="center"/>
    </xf>
    <xf numFmtId="0" fontId="64" fillId="35" borderId="62" xfId="0" applyFont="1" applyFill="1" applyBorder="1" applyAlignment="1">
      <alignment horizontal="center"/>
    </xf>
    <xf numFmtId="0" fontId="0" fillId="35" borderId="66" xfId="0" applyFill="1" applyBorder="1" applyAlignment="1">
      <alignment horizontal="center"/>
    </xf>
    <xf numFmtId="0" fontId="0" fillId="35" borderId="67" xfId="0" applyFill="1" applyBorder="1" applyAlignment="1">
      <alignment horizontal="center"/>
    </xf>
    <xf numFmtId="1" fontId="72" fillId="0" borderId="59" xfId="0" applyNumberFormat="1" applyFont="1" applyBorder="1" applyAlignment="1">
      <alignment horizontal="center"/>
    </xf>
    <xf numFmtId="0" fontId="72" fillId="0" borderId="56" xfId="0" applyNumberFormat="1" applyFont="1" applyBorder="1" applyAlignment="1">
      <alignment horizontal="center"/>
    </xf>
    <xf numFmtId="0" fontId="72" fillId="0" borderId="65" xfId="0" applyNumberFormat="1" applyFont="1" applyBorder="1" applyAlignment="1">
      <alignment horizontal="center"/>
    </xf>
    <xf numFmtId="1" fontId="72" fillId="0" borderId="54" xfId="0" applyNumberFormat="1" applyFont="1" applyBorder="1" applyAlignment="1">
      <alignment horizontal="center"/>
    </xf>
    <xf numFmtId="0" fontId="72" fillId="0" borderId="64" xfId="0" applyNumberFormat="1" applyFont="1" applyBorder="1" applyAlignment="1">
      <alignment horizontal="center"/>
    </xf>
    <xf numFmtId="164" fontId="90" fillId="0" borderId="54" xfId="0" applyNumberFormat="1" applyFont="1" applyBorder="1" applyAlignment="1">
      <alignment horizontal="center"/>
    </xf>
    <xf numFmtId="164" fontId="90" fillId="0" borderId="55" xfId="0" applyNumberFormat="1" applyFont="1" applyBorder="1" applyAlignment="1">
      <alignment horizontal="center"/>
    </xf>
    <xf numFmtId="164" fontId="90" fillId="0" borderId="60" xfId="0" applyNumberFormat="1" applyFont="1" applyBorder="1" applyAlignment="1">
      <alignment horizontal="center"/>
    </xf>
    <xf numFmtId="164" fontId="90" fillId="0" borderId="64" xfId="0" applyNumberFormat="1" applyFont="1" applyBorder="1" applyAlignment="1">
      <alignment horizontal="center"/>
    </xf>
    <xf numFmtId="164" fontId="90" fillId="0" borderId="62" xfId="0" applyNumberFormat="1" applyFont="1" applyBorder="1" applyAlignment="1">
      <alignment horizontal="center"/>
    </xf>
    <xf numFmtId="164" fontId="90" fillId="0" borderId="63" xfId="0" applyNumberFormat="1" applyFont="1" applyBorder="1" applyAlignment="1">
      <alignment horizontal="center"/>
    </xf>
    <xf numFmtId="0" fontId="72" fillId="0" borderId="0" xfId="0" applyFont="1" applyBorder="1" applyAlignment="1">
      <alignment horizontal="left"/>
    </xf>
    <xf numFmtId="0" fontId="64" fillId="0" borderId="17" xfId="0" applyFont="1" applyBorder="1" applyAlignment="1">
      <alignment horizontal="left"/>
    </xf>
    <xf numFmtId="0" fontId="91" fillId="35" borderId="25" xfId="0" applyFont="1" applyFill="1" applyBorder="1" applyAlignment="1">
      <alignment horizontal="left"/>
    </xf>
    <xf numFmtId="0" fontId="91" fillId="35" borderId="12" xfId="0" applyFont="1" applyFill="1" applyBorder="1" applyAlignment="1">
      <alignment horizontal="left"/>
    </xf>
    <xf numFmtId="0" fontId="91" fillId="35" borderId="14" xfId="0" applyFont="1" applyFill="1" applyBorder="1" applyAlignment="1">
      <alignment horizontal="left"/>
    </xf>
    <xf numFmtId="0" fontId="91" fillId="35" borderId="0" xfId="0" applyFont="1" applyFill="1" applyBorder="1" applyAlignment="1">
      <alignment horizontal="left"/>
    </xf>
    <xf numFmtId="0" fontId="91" fillId="35" borderId="68" xfId="0" applyFont="1" applyFill="1" applyBorder="1" applyAlignment="1">
      <alignment horizontal="left"/>
    </xf>
    <xf numFmtId="0" fontId="91" fillId="35" borderId="13" xfId="0" applyFont="1" applyFill="1" applyBorder="1" applyAlignment="1">
      <alignment horizontal="left"/>
    </xf>
    <xf numFmtId="0" fontId="70" fillId="35" borderId="12" xfId="0" applyFont="1" applyFill="1" applyBorder="1" applyAlignment="1">
      <alignment horizontal="right"/>
    </xf>
    <xf numFmtId="0" fontId="70" fillId="35" borderId="26" xfId="0" applyFont="1" applyFill="1" applyBorder="1" applyAlignment="1">
      <alignment horizontal="right"/>
    </xf>
    <xf numFmtId="0" fontId="70" fillId="35" borderId="0" xfId="0" applyFont="1" applyFill="1" applyBorder="1" applyAlignment="1">
      <alignment horizontal="right"/>
    </xf>
    <xf numFmtId="0" fontId="70" fillId="35" borderId="15" xfId="0" applyFont="1" applyFill="1" applyBorder="1" applyAlignment="1">
      <alignment horizontal="right"/>
    </xf>
    <xf numFmtId="0" fontId="72" fillId="0" borderId="0" xfId="0" applyFont="1" applyFill="1" applyBorder="1" applyAlignment="1">
      <alignment horizontal="right"/>
    </xf>
    <xf numFmtId="0" fontId="72" fillId="0" borderId="15" xfId="0" applyFont="1" applyFill="1" applyBorder="1" applyAlignment="1">
      <alignment horizontal="right"/>
    </xf>
    <xf numFmtId="0" fontId="72" fillId="0" borderId="13" xfId="0" applyFont="1" applyFill="1" applyBorder="1" applyAlignment="1">
      <alignment horizontal="right"/>
    </xf>
    <xf numFmtId="0" fontId="72" fillId="0" borderId="69" xfId="0" applyFont="1" applyFill="1" applyBorder="1" applyAlignment="1">
      <alignment horizontal="right"/>
    </xf>
    <xf numFmtId="0" fontId="72" fillId="0" borderId="0" xfId="0" applyFont="1" applyBorder="1" applyAlignment="1">
      <alignment horizontal="center"/>
    </xf>
    <xf numFmtId="0" fontId="72" fillId="0" borderId="13" xfId="0" applyFont="1" applyBorder="1" applyAlignment="1">
      <alignment horizontal="center"/>
    </xf>
    <xf numFmtId="0" fontId="0" fillId="0" borderId="0" xfId="0" applyBorder="1" applyAlignment="1">
      <alignment horizontal="left"/>
    </xf>
    <xf numFmtId="0" fontId="0" fillId="0" borderId="13" xfId="0" applyBorder="1" applyAlignment="1">
      <alignment horizontal="left"/>
    </xf>
    <xf numFmtId="0" fontId="72" fillId="33" borderId="16" xfId="0" applyFont="1" applyFill="1" applyBorder="1" applyAlignment="1">
      <alignment horizontal="left" vertical="top"/>
    </xf>
    <xf numFmtId="0" fontId="72" fillId="33" borderId="17" xfId="0" applyFont="1" applyFill="1" applyBorder="1" applyAlignment="1">
      <alignment horizontal="left" vertical="top"/>
    </xf>
    <xf numFmtId="0" fontId="72" fillId="33" borderId="18" xfId="0" applyFont="1" applyFill="1" applyBorder="1" applyAlignment="1">
      <alignment horizontal="left" vertical="top"/>
    </xf>
    <xf numFmtId="0" fontId="72" fillId="33" borderId="19" xfId="0" applyFont="1" applyFill="1" applyBorder="1" applyAlignment="1">
      <alignment horizontal="left" vertical="top"/>
    </xf>
    <xf numFmtId="0" fontId="72" fillId="33" borderId="0" xfId="0" applyFont="1" applyFill="1" applyBorder="1" applyAlignment="1">
      <alignment horizontal="left" vertical="top"/>
    </xf>
    <xf numFmtId="0" fontId="72" fillId="33" borderId="11" xfId="0" applyFont="1" applyFill="1" applyBorder="1" applyAlignment="1">
      <alignment horizontal="left" vertical="top"/>
    </xf>
    <xf numFmtId="0" fontId="72" fillId="33" borderId="20" xfId="0" applyFont="1" applyFill="1" applyBorder="1" applyAlignment="1">
      <alignment horizontal="left" vertical="top"/>
    </xf>
    <xf numFmtId="0" fontId="72" fillId="33" borderId="13" xfId="0" applyFont="1" applyFill="1" applyBorder="1" applyAlignment="1">
      <alignment horizontal="left" vertical="top"/>
    </xf>
    <xf numFmtId="0" fontId="72" fillId="33" borderId="21" xfId="0" applyFont="1" applyFill="1" applyBorder="1" applyAlignment="1">
      <alignment horizontal="left" vertical="top"/>
    </xf>
    <xf numFmtId="0" fontId="64" fillId="33" borderId="17" xfId="0" applyFont="1" applyFill="1" applyBorder="1" applyAlignment="1">
      <alignment horizontal="center" vertical="top"/>
    </xf>
    <xf numFmtId="0" fontId="64" fillId="33" borderId="18" xfId="0" applyFont="1" applyFill="1" applyBorder="1" applyAlignment="1">
      <alignment horizontal="center" vertical="top"/>
    </xf>
    <xf numFmtId="0" fontId="92" fillId="33" borderId="16" xfId="0" applyFont="1" applyFill="1" applyBorder="1" applyAlignment="1">
      <alignment horizontal="center" vertical="center"/>
    </xf>
    <xf numFmtId="0" fontId="92" fillId="33" borderId="17" xfId="0" applyFont="1" applyFill="1" applyBorder="1" applyAlignment="1">
      <alignment horizontal="center" vertical="center"/>
    </xf>
    <xf numFmtId="0" fontId="92" fillId="33" borderId="18" xfId="0" applyFont="1" applyFill="1" applyBorder="1" applyAlignment="1">
      <alignment horizontal="center" vertical="center"/>
    </xf>
    <xf numFmtId="0" fontId="92" fillId="33" borderId="19" xfId="0" applyFont="1" applyFill="1" applyBorder="1" applyAlignment="1">
      <alignment horizontal="center" vertical="center"/>
    </xf>
    <xf numFmtId="0" fontId="92" fillId="33" borderId="0" xfId="0" applyFont="1" applyFill="1" applyBorder="1" applyAlignment="1">
      <alignment horizontal="center" vertical="center"/>
    </xf>
    <xf numFmtId="0" fontId="92" fillId="33" borderId="11" xfId="0" applyFont="1" applyFill="1" applyBorder="1" applyAlignment="1">
      <alignment horizontal="center" vertical="center"/>
    </xf>
    <xf numFmtId="0" fontId="92" fillId="33" borderId="20" xfId="0" applyFont="1" applyFill="1" applyBorder="1" applyAlignment="1">
      <alignment horizontal="center" vertical="center"/>
    </xf>
    <xf numFmtId="0" fontId="92" fillId="33" borderId="13" xfId="0" applyFont="1" applyFill="1" applyBorder="1" applyAlignment="1">
      <alignment horizontal="center" vertical="center"/>
    </xf>
    <xf numFmtId="0" fontId="92" fillId="33" borderId="21" xfId="0" applyFont="1" applyFill="1" applyBorder="1" applyAlignment="1">
      <alignment horizontal="center" vertical="center"/>
    </xf>
    <xf numFmtId="0" fontId="86" fillId="33" borderId="16" xfId="0" applyFont="1" applyFill="1" applyBorder="1" applyAlignment="1">
      <alignment horizontal="left" vertical="center"/>
    </xf>
    <xf numFmtId="0" fontId="86" fillId="33" borderId="17" xfId="0" applyFont="1" applyFill="1" applyBorder="1" applyAlignment="1">
      <alignment horizontal="left" vertical="center"/>
    </xf>
    <xf numFmtId="0" fontId="86" fillId="33" borderId="19" xfId="0" applyFont="1" applyFill="1" applyBorder="1" applyAlignment="1">
      <alignment horizontal="left" vertical="center"/>
    </xf>
    <xf numFmtId="0" fontId="86" fillId="33" borderId="0" xfId="0" applyFont="1" applyFill="1" applyBorder="1" applyAlignment="1">
      <alignment horizontal="left" vertical="center"/>
    </xf>
    <xf numFmtId="0" fontId="86" fillId="33" borderId="20" xfId="0" applyFont="1" applyFill="1" applyBorder="1" applyAlignment="1">
      <alignment horizontal="left" vertical="center"/>
    </xf>
    <xf numFmtId="0" fontId="86" fillId="33" borderId="13" xfId="0" applyFont="1" applyFill="1" applyBorder="1" applyAlignment="1">
      <alignment horizontal="left" vertical="center"/>
    </xf>
    <xf numFmtId="0" fontId="72" fillId="33" borderId="10" xfId="0" applyFont="1" applyFill="1" applyBorder="1" applyAlignment="1">
      <alignment horizontal="left" vertical="top"/>
    </xf>
    <xf numFmtId="0" fontId="75" fillId="0" borderId="19"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21" xfId="0" applyFont="1" applyBorder="1" applyAlignment="1">
      <alignment horizontal="center" vertical="center" wrapText="1"/>
    </xf>
    <xf numFmtId="0" fontId="64" fillId="0" borderId="16" xfId="0" applyFont="1" applyBorder="1" applyAlignment="1">
      <alignment horizontal="left"/>
    </xf>
    <xf numFmtId="0" fontId="64" fillId="0" borderId="18" xfId="0" applyFont="1" applyBorder="1" applyAlignment="1">
      <alignment horizontal="left"/>
    </xf>
    <xf numFmtId="0" fontId="64" fillId="0" borderId="40" xfId="0" applyFont="1" applyBorder="1" applyAlignment="1">
      <alignment horizontal="left"/>
    </xf>
    <xf numFmtId="0" fontId="64" fillId="0" borderId="41" xfId="0" applyFont="1" applyBorder="1" applyAlignment="1">
      <alignment horizontal="left"/>
    </xf>
    <xf numFmtId="0" fontId="64" fillId="0" borderId="42" xfId="0" applyFont="1" applyBorder="1" applyAlignment="1">
      <alignment horizontal="left"/>
    </xf>
    <xf numFmtId="0" fontId="62" fillId="0" borderId="16" xfId="0" applyFont="1" applyBorder="1" applyAlignment="1">
      <alignment horizontal="left"/>
    </xf>
    <xf numFmtId="0" fontId="62" fillId="0" borderId="17" xfId="0" applyFont="1" applyBorder="1" applyAlignment="1">
      <alignment horizontal="left"/>
    </xf>
    <xf numFmtId="0" fontId="77" fillId="0" borderId="17" xfId="0" applyFont="1" applyBorder="1" applyAlignment="1">
      <alignment horizontal="right"/>
    </xf>
    <xf numFmtId="0" fontId="77" fillId="0" borderId="18" xfId="0" applyFont="1" applyBorder="1" applyAlignment="1">
      <alignment horizontal="right"/>
    </xf>
    <xf numFmtId="0" fontId="69" fillId="0" borderId="19" xfId="0" applyFont="1" applyBorder="1" applyAlignment="1">
      <alignment horizontal="left"/>
    </xf>
    <xf numFmtId="0" fontId="69" fillId="0" borderId="11" xfId="0" applyFont="1" applyBorder="1" applyAlignment="1">
      <alignment horizontal="left"/>
    </xf>
    <xf numFmtId="0" fontId="64" fillId="0" borderId="0" xfId="0" applyFont="1" applyAlignment="1">
      <alignment horizontal="left" wrapText="1"/>
    </xf>
    <xf numFmtId="0" fontId="64" fillId="0" borderId="0" xfId="0" applyFont="1" applyAlignment="1">
      <alignment horizontal="left"/>
    </xf>
    <xf numFmtId="164" fontId="64" fillId="0" borderId="0" xfId="0" applyNumberFormat="1" applyFont="1" applyAlignment="1">
      <alignment horizontal="center"/>
    </xf>
    <xf numFmtId="49" fontId="64" fillId="0" borderId="0" xfId="0" applyNumberFormat="1" applyFont="1" applyAlignment="1">
      <alignment horizontal="center"/>
    </xf>
    <xf numFmtId="0" fontId="53" fillId="29" borderId="0" xfId="60" applyBorder="1" applyAlignment="1">
      <alignment horizontal="center"/>
      <protection/>
    </xf>
    <xf numFmtId="1" fontId="64" fillId="0" borderId="0" xfId="0" applyNumberFormat="1"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User Entry" xfId="60"/>
    <cellStyle name="Warning Text" xfId="61"/>
  </cellStyles>
  <dxfs count="133">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color theme="6" tint="-0.4999699890613556"/>
      </font>
    </dxf>
    <dxf>
      <font>
        <color theme="6" tint="-0.4999699890613556"/>
      </font>
    </dxf>
    <dxf>
      <font>
        <color theme="6" tint="-0.4999699890613556"/>
      </font>
    </dxf>
    <dxf>
      <font>
        <color theme="6" tint="-0.4999699890613556"/>
      </font>
    </dxf>
    <dxf>
      <font>
        <color theme="6" tint="-0.4999699890613556"/>
      </font>
    </dxf>
    <dxf>
      <font>
        <color theme="6" tint="-0.4999699890613556"/>
      </font>
    </dxf>
    <dxf>
      <font>
        <color theme="6" tint="-0.4999699890613556"/>
      </font>
    </dxf>
    <dxf>
      <font>
        <color theme="6" tint="-0.4999699890613556"/>
      </font>
    </dxf>
    <dxf>
      <font>
        <color theme="0"/>
      </font>
      <fill>
        <patternFill>
          <bgColor rgb="FF008000"/>
        </patternFill>
      </fill>
    </dxf>
    <dxf>
      <font>
        <color theme="0"/>
      </font>
      <fill>
        <patternFill>
          <bgColor rgb="FFC00000"/>
        </patternFill>
      </fill>
    </dxf>
    <dxf>
      <font>
        <color theme="0"/>
      </font>
      <fill>
        <patternFill>
          <bgColor rgb="FF292929"/>
        </patternFill>
      </fill>
    </dxf>
    <dxf>
      <font>
        <color theme="0"/>
      </font>
      <fill>
        <patternFill>
          <bgColor rgb="FF008000"/>
        </patternFill>
      </fill>
    </dxf>
    <dxf>
      <font>
        <color theme="0"/>
      </font>
      <fill>
        <patternFill>
          <bgColor rgb="FFC00000"/>
        </patternFill>
      </fill>
    </dxf>
    <dxf>
      <font>
        <color theme="0"/>
      </font>
      <fill>
        <patternFill>
          <bgColor rgb="FF292929"/>
        </patternFill>
      </fill>
    </dxf>
    <dxf>
      <font>
        <color theme="0"/>
      </font>
      <fill>
        <patternFill>
          <bgColor rgb="FF008000"/>
        </patternFill>
      </fill>
    </dxf>
    <dxf>
      <font>
        <color theme="0"/>
      </font>
      <fill>
        <patternFill>
          <bgColor rgb="FFC00000"/>
        </patternFill>
      </fill>
    </dxf>
    <dxf>
      <font>
        <color theme="0"/>
      </font>
      <fill>
        <patternFill>
          <bgColor rgb="FF292929"/>
        </patternFill>
      </fill>
    </dxf>
    <dxf>
      <font>
        <color theme="0"/>
      </font>
      <fill>
        <patternFill>
          <bgColor rgb="FF008000"/>
        </patternFill>
      </fill>
    </dxf>
    <dxf>
      <font>
        <color theme="0"/>
      </font>
      <fill>
        <patternFill>
          <bgColor rgb="FFC00000"/>
        </patternFill>
      </fill>
    </dxf>
    <dxf>
      <font>
        <color theme="0"/>
      </font>
      <fill>
        <patternFill>
          <bgColor rgb="FF292929"/>
        </patternFill>
      </fill>
    </dxf>
    <dxf>
      <font>
        <color theme="0"/>
      </font>
      <fill>
        <patternFill>
          <bgColor rgb="FF008000"/>
        </patternFill>
      </fill>
    </dxf>
    <dxf>
      <font>
        <color theme="0"/>
      </font>
      <fill>
        <patternFill>
          <bgColor rgb="FFC00000"/>
        </patternFill>
      </fill>
    </dxf>
    <dxf>
      <font>
        <color theme="0"/>
      </font>
      <fill>
        <patternFill>
          <bgColor rgb="FF292929"/>
        </patternFill>
      </fill>
    </dxf>
    <dxf>
      <font>
        <color theme="0"/>
      </font>
      <fill>
        <patternFill>
          <bgColor rgb="FF008000"/>
        </patternFill>
      </fill>
    </dxf>
    <dxf>
      <font>
        <color theme="0"/>
      </font>
      <fill>
        <patternFill>
          <bgColor rgb="FFC00000"/>
        </patternFill>
      </fill>
    </dxf>
    <dxf>
      <font>
        <color theme="0"/>
      </font>
      <fill>
        <patternFill>
          <bgColor rgb="FF292929"/>
        </patternFill>
      </fill>
    </dxf>
    <dxf>
      <font>
        <color theme="0"/>
      </font>
      <fill>
        <patternFill>
          <bgColor rgb="FF008000"/>
        </patternFill>
      </fill>
    </dxf>
    <dxf>
      <font>
        <color theme="0"/>
      </font>
      <fill>
        <patternFill>
          <bgColor rgb="FFC00000"/>
        </patternFill>
      </fill>
    </dxf>
    <dxf>
      <font>
        <color theme="0"/>
      </font>
      <fill>
        <patternFill>
          <bgColor rgb="FF292929"/>
        </patternFill>
      </fill>
    </dxf>
    <dxf>
      <font>
        <color theme="0"/>
      </font>
      <fill>
        <patternFill>
          <bgColor rgb="FF008000"/>
        </patternFill>
      </fill>
    </dxf>
    <dxf>
      <font>
        <color theme="0"/>
      </font>
      <fill>
        <patternFill>
          <bgColor rgb="FFC00000"/>
        </patternFill>
      </fill>
    </dxf>
    <dxf>
      <font>
        <color theme="0"/>
      </font>
      <fill>
        <patternFill>
          <bgColor rgb="FF292929"/>
        </patternFill>
      </fill>
    </dxf>
    <dxf>
      <font>
        <color theme="0"/>
      </font>
      <fill>
        <patternFill>
          <bgColor rgb="FF008000"/>
        </patternFill>
      </fill>
    </dxf>
    <dxf>
      <font>
        <color theme="0"/>
      </font>
      <fill>
        <patternFill>
          <bgColor rgb="FFC00000"/>
        </patternFill>
      </fill>
    </dxf>
    <dxf>
      <font>
        <color theme="0"/>
      </font>
      <fill>
        <patternFill>
          <bgColor rgb="FF292929"/>
        </patternFill>
      </fill>
    </dxf>
    <dxf>
      <font>
        <color theme="0"/>
      </font>
      <fill>
        <patternFill>
          <bgColor rgb="FF008000"/>
        </patternFill>
      </fill>
    </dxf>
    <dxf>
      <font>
        <color theme="0"/>
      </font>
      <fill>
        <patternFill>
          <bgColor rgb="FFC00000"/>
        </patternFill>
      </fill>
    </dxf>
    <dxf>
      <font>
        <color theme="0"/>
      </font>
      <fill>
        <patternFill>
          <bgColor rgb="FF292929"/>
        </patternFill>
      </fill>
    </dxf>
    <dxf>
      <font>
        <color theme="0"/>
      </font>
      <fill>
        <patternFill>
          <bgColor rgb="FF008000"/>
        </patternFill>
      </fill>
    </dxf>
    <dxf>
      <font>
        <color theme="0"/>
      </font>
      <fill>
        <patternFill>
          <bgColor rgb="FFC00000"/>
        </patternFill>
      </fill>
    </dxf>
    <dxf>
      <font>
        <color theme="0"/>
      </font>
      <fill>
        <patternFill>
          <bgColor rgb="FF292929"/>
        </patternFill>
      </fill>
    </dxf>
    <dxf>
      <font>
        <color theme="0"/>
      </font>
      <fill>
        <patternFill>
          <bgColor rgb="FF008000"/>
        </patternFill>
      </fill>
    </dxf>
    <dxf>
      <font>
        <color theme="0"/>
      </font>
      <fill>
        <patternFill>
          <bgColor rgb="FFC00000"/>
        </patternFill>
      </fill>
    </dxf>
    <dxf>
      <font>
        <color theme="0"/>
      </font>
      <fill>
        <patternFill>
          <bgColor rgb="FF292929"/>
        </patternFill>
      </fill>
    </dxf>
    <dxf>
      <font>
        <color theme="0"/>
      </font>
      <fill>
        <patternFill>
          <bgColor rgb="FF008000"/>
        </patternFill>
      </fill>
    </dxf>
    <dxf>
      <font>
        <color theme="0"/>
      </font>
      <fill>
        <patternFill>
          <bgColor rgb="FFC00000"/>
        </patternFill>
      </fill>
    </dxf>
    <dxf>
      <font>
        <color theme="0"/>
      </font>
      <fill>
        <patternFill>
          <bgColor rgb="FF292929"/>
        </patternFill>
      </fill>
    </dxf>
    <dxf>
      <font>
        <color theme="0"/>
      </font>
      <fill>
        <patternFill>
          <bgColor rgb="FF008000"/>
        </patternFill>
      </fill>
    </dxf>
    <dxf>
      <font>
        <color theme="0"/>
      </font>
      <fill>
        <patternFill>
          <bgColor rgb="FFC00000"/>
        </patternFill>
      </fill>
    </dxf>
    <dxf>
      <font>
        <color theme="0"/>
      </font>
      <fill>
        <patternFill>
          <bgColor rgb="FF292929"/>
        </patternFill>
      </fill>
    </dxf>
    <dxf>
      <font>
        <color theme="0"/>
      </font>
      <fill>
        <patternFill>
          <bgColor rgb="FF008000"/>
        </patternFill>
      </fill>
    </dxf>
    <dxf>
      <font>
        <color theme="0"/>
      </font>
      <fill>
        <patternFill>
          <bgColor rgb="FFC00000"/>
        </patternFill>
      </fill>
    </dxf>
    <dxf>
      <font>
        <color theme="0"/>
      </font>
      <fill>
        <patternFill>
          <bgColor rgb="FF292929"/>
        </patternFill>
      </fill>
    </dxf>
    <dxf>
      <font>
        <color theme="0"/>
      </font>
      <fill>
        <patternFill>
          <bgColor rgb="FF008000"/>
        </patternFill>
      </fill>
    </dxf>
    <dxf>
      <font>
        <color theme="0"/>
      </font>
      <fill>
        <patternFill>
          <bgColor rgb="FFC00000"/>
        </patternFill>
      </fill>
    </dxf>
    <dxf>
      <font>
        <color theme="0"/>
      </font>
      <fill>
        <patternFill>
          <bgColor rgb="FF292929"/>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color theme="1"/>
      </font>
    </dxf>
    <dxf>
      <font>
        <color theme="6" tint="-0.4999699890613556"/>
      </font>
      <fill>
        <patternFill>
          <bgColor theme="6" tint="0.3999499976634979"/>
        </patternFill>
      </fill>
      <border>
        <left style="thin"/>
        <right style="thin"/>
        <top style="thin"/>
        <bottom style="thin"/>
      </border>
    </dxf>
    <dxf>
      <font>
        <color theme="6" tint="-0.4999699890613556"/>
      </font>
      <fill>
        <patternFill>
          <bgColor theme="6" tint="0.3999499976634979"/>
        </patternFill>
      </fill>
      <border>
        <left style="thin"/>
        <right style="thin"/>
        <top style="thin"/>
        <bottom style="thin"/>
      </border>
    </dxf>
    <dxf>
      <fill>
        <patternFill>
          <bgColor rgb="FFCCFFCC"/>
        </patternFill>
      </fill>
      <border>
        <left style="thin"/>
        <right style="thin"/>
        <top style="thin"/>
        <bottom style="thin"/>
      </border>
    </dxf>
    <dxf>
      <fill>
        <patternFill>
          <bgColor rgb="FFCCFFCC"/>
        </patternFill>
      </fill>
      <border>
        <left style="thin"/>
        <right style="thin"/>
        <top style="thin"/>
        <bottom style="thin"/>
      </border>
    </dxf>
    <dxf>
      <font>
        <color theme="6" tint="-0.4999699890613556"/>
      </font>
      <fill>
        <patternFill>
          <bgColor theme="6" tint="0.3999499976634979"/>
        </patternFill>
      </fill>
      <border>
        <left style="thin"/>
        <right style="thin"/>
        <top style="thin"/>
        <bottom style="thin"/>
      </border>
    </dxf>
    <dxf>
      <fill>
        <patternFill>
          <bgColor rgb="FFCCFFCC"/>
        </patternFill>
      </fill>
      <border>
        <left style="thin"/>
        <right style="thin"/>
        <top style="thin"/>
        <bottom style="thin"/>
      </border>
    </dxf>
    <dxf>
      <fill>
        <patternFill>
          <bgColor rgb="FFCCFFCC"/>
        </patternFill>
      </fill>
      <border>
        <left style="thin"/>
        <right style="thin"/>
        <top style="thin"/>
        <bottom style="thin"/>
      </border>
    </dxf>
    <dxf>
      <font>
        <color theme="6" tint="-0.4999699890613556"/>
      </font>
      <fill>
        <patternFill>
          <bgColor theme="6" tint="0.3999499976634979"/>
        </patternFill>
      </fill>
      <border>
        <left style="thin"/>
        <right style="thin"/>
        <top style="thin"/>
        <bottom style="thin"/>
      </border>
    </dxf>
    <dxf>
      <fill>
        <patternFill>
          <bgColor rgb="FFCCFFCC"/>
        </patternFill>
      </fill>
      <border>
        <left style="thin"/>
        <right style="thin"/>
        <top style="thin"/>
        <bottom style="thin"/>
      </border>
    </dxf>
    <dxf>
      <fill>
        <patternFill>
          <bgColor rgb="FFCCFFCC"/>
        </patternFill>
      </fill>
      <border>
        <left style="thin"/>
        <right style="thin"/>
        <top style="thin"/>
        <bottom style="thin"/>
      </border>
    </dxf>
    <dxf>
      <fill>
        <patternFill>
          <bgColor rgb="FFCCFFCC"/>
        </patternFill>
      </fill>
    </dxf>
    <dxf>
      <fill>
        <patternFill>
          <bgColor rgb="FFCCFFCC"/>
        </patternFill>
      </fill>
      <border>
        <left style="thin">
          <color rgb="FF000000"/>
        </left>
        <right style="thin">
          <color rgb="FF000000"/>
        </right>
        <top style="thin"/>
        <bottom style="thin">
          <color rgb="FF000000"/>
        </bottom>
      </border>
    </dxf>
    <dxf>
      <font>
        <color theme="6" tint="-0.4999699890613556"/>
      </font>
      <fill>
        <patternFill>
          <bgColor theme="6" tint="0.3999499976634979"/>
        </patternFill>
      </fill>
      <border>
        <left style="thin">
          <color rgb="FF000000"/>
        </left>
        <right style="thin">
          <color rgb="FF000000"/>
        </right>
        <top style="thin"/>
        <bottom style="thin">
          <color rgb="FF000000"/>
        </bottom>
      </border>
    </dxf>
    <dxf>
      <font>
        <color theme="1"/>
      </font>
      <border/>
    </dxf>
    <dxf>
      <font>
        <color theme="6" tint="-0.4999699890613556"/>
      </font>
      <border/>
    </dxf>
    <dxf>
      <font>
        <color theme="0"/>
      </font>
      <fill>
        <patternFill>
          <bgColor rgb="FF292929"/>
        </patternFill>
      </fill>
      <border/>
    </dxf>
    <dxf>
      <font>
        <color theme="0"/>
      </font>
      <fill>
        <patternFill>
          <bgColor rgb="FFC00000"/>
        </patternFill>
      </fill>
      <border/>
    </dxf>
    <dxf>
      <font>
        <color theme="0"/>
      </font>
      <fill>
        <patternFill>
          <bgColor rgb="FF008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1"/>
  <dimension ref="A1:Z30"/>
  <sheetViews>
    <sheetView showGridLines="0" tabSelected="1" zoomScalePageLayoutView="0" workbookViewId="0" topLeftCell="A1">
      <selection activeCell="A1" sqref="A1"/>
    </sheetView>
  </sheetViews>
  <sheetFormatPr defaultColWidth="3.00390625" defaultRowHeight="15"/>
  <sheetData>
    <row r="1" spans="1:26" ht="15">
      <c r="A1" s="93" t="s">
        <v>1037</v>
      </c>
      <c r="B1" s="94"/>
      <c r="C1" s="94"/>
      <c r="D1" s="94"/>
      <c r="E1" s="94"/>
      <c r="F1" s="94"/>
      <c r="G1" s="94"/>
      <c r="H1" s="94"/>
      <c r="I1" s="94"/>
      <c r="J1" s="94"/>
      <c r="K1" s="94"/>
      <c r="L1" s="94"/>
      <c r="M1" s="94"/>
      <c r="N1" s="94"/>
      <c r="O1" s="94"/>
      <c r="P1" s="94"/>
      <c r="Q1" s="94"/>
      <c r="R1" s="94"/>
      <c r="S1" s="94"/>
      <c r="T1" s="94"/>
      <c r="U1" s="94"/>
      <c r="V1" s="94"/>
      <c r="W1" s="94"/>
      <c r="X1" s="94"/>
      <c r="Y1" s="94"/>
      <c r="Z1" s="95"/>
    </row>
    <row r="2" spans="1:26" ht="15">
      <c r="A2" s="96" t="s">
        <v>1142</v>
      </c>
      <c r="B2" s="97"/>
      <c r="C2" s="97"/>
      <c r="D2" s="97"/>
      <c r="E2" s="97"/>
      <c r="F2" s="97"/>
      <c r="G2" s="97"/>
      <c r="H2" s="97"/>
      <c r="I2" s="97"/>
      <c r="J2" s="97"/>
      <c r="K2" s="97"/>
      <c r="L2" s="97"/>
      <c r="M2" s="97"/>
      <c r="N2" s="97"/>
      <c r="O2" s="97"/>
      <c r="P2" s="97"/>
      <c r="Q2" s="97"/>
      <c r="R2" s="97"/>
      <c r="S2" s="97"/>
      <c r="T2" s="97"/>
      <c r="U2" s="97"/>
      <c r="V2" s="97"/>
      <c r="W2" s="97"/>
      <c r="X2" s="97"/>
      <c r="Y2" s="97"/>
      <c r="Z2" s="98"/>
    </row>
    <row r="3" spans="1:26" ht="15">
      <c r="A3" s="96" t="s">
        <v>1141</v>
      </c>
      <c r="B3" s="97"/>
      <c r="C3" s="97"/>
      <c r="D3" s="97"/>
      <c r="E3" s="97"/>
      <c r="F3" s="97"/>
      <c r="G3" s="97"/>
      <c r="H3" s="97"/>
      <c r="I3" s="97"/>
      <c r="J3" s="97"/>
      <c r="K3" s="97"/>
      <c r="L3" s="97"/>
      <c r="M3" s="97"/>
      <c r="N3" s="97"/>
      <c r="O3" s="97"/>
      <c r="P3" s="97"/>
      <c r="Q3" s="97"/>
      <c r="R3" s="97"/>
      <c r="S3" s="97"/>
      <c r="T3" s="97"/>
      <c r="U3" s="97"/>
      <c r="V3" s="97"/>
      <c r="W3" s="97"/>
      <c r="X3" s="97"/>
      <c r="Y3" s="97"/>
      <c r="Z3" s="98"/>
    </row>
    <row r="4" spans="1:26" ht="15">
      <c r="A4" s="99"/>
      <c r="B4" s="100"/>
      <c r="C4" s="100"/>
      <c r="D4" s="100"/>
      <c r="E4" s="100"/>
      <c r="F4" s="100"/>
      <c r="G4" s="100"/>
      <c r="H4" s="100"/>
      <c r="I4" s="100"/>
      <c r="J4" s="100"/>
      <c r="K4" s="100"/>
      <c r="L4" s="100"/>
      <c r="M4" s="100"/>
      <c r="N4" s="100"/>
      <c r="O4" s="100"/>
      <c r="P4" s="100"/>
      <c r="Q4" s="100"/>
      <c r="R4" s="100"/>
      <c r="S4" s="100"/>
      <c r="T4" s="100"/>
      <c r="U4" s="100"/>
      <c r="V4" s="100"/>
      <c r="W4" s="100"/>
      <c r="X4" s="100"/>
      <c r="Y4" s="100"/>
      <c r="Z4" s="101"/>
    </row>
    <row r="5" spans="1:26" ht="15" customHeight="1">
      <c r="A5" s="109" t="s">
        <v>1038</v>
      </c>
      <c r="B5" s="110"/>
      <c r="C5" s="110"/>
      <c r="D5" s="110"/>
      <c r="E5" s="110"/>
      <c r="F5" s="110"/>
      <c r="G5" s="110"/>
      <c r="H5" s="110"/>
      <c r="I5" s="110"/>
      <c r="J5" s="110"/>
      <c r="K5" s="110"/>
      <c r="L5" s="110"/>
      <c r="M5" s="110"/>
      <c r="N5" s="110"/>
      <c r="O5" s="110"/>
      <c r="P5" s="110"/>
      <c r="Q5" s="110"/>
      <c r="R5" s="110"/>
      <c r="S5" s="110"/>
      <c r="T5" s="110"/>
      <c r="U5" s="110"/>
      <c r="V5" s="110"/>
      <c r="W5" s="110"/>
      <c r="X5" s="110"/>
      <c r="Y5" s="110"/>
      <c r="Z5" s="111"/>
    </row>
    <row r="6" spans="1:26" ht="15">
      <c r="A6" s="112"/>
      <c r="B6" s="113"/>
      <c r="C6" s="113"/>
      <c r="D6" s="113"/>
      <c r="E6" s="113"/>
      <c r="F6" s="113"/>
      <c r="G6" s="113"/>
      <c r="H6" s="113"/>
      <c r="I6" s="113"/>
      <c r="J6" s="113"/>
      <c r="K6" s="113"/>
      <c r="L6" s="113"/>
      <c r="M6" s="113"/>
      <c r="N6" s="113"/>
      <c r="O6" s="113"/>
      <c r="P6" s="113"/>
      <c r="Q6" s="113"/>
      <c r="R6" s="113"/>
      <c r="S6" s="113"/>
      <c r="T6" s="113"/>
      <c r="U6" s="113"/>
      <c r="V6" s="113"/>
      <c r="W6" s="113"/>
      <c r="X6" s="113"/>
      <c r="Y6" s="113"/>
      <c r="Z6" s="114"/>
    </row>
    <row r="7" spans="1:26" ht="15">
      <c r="A7" s="112"/>
      <c r="B7" s="113"/>
      <c r="C7" s="113"/>
      <c r="D7" s="113"/>
      <c r="E7" s="113"/>
      <c r="F7" s="113"/>
      <c r="G7" s="113"/>
      <c r="H7" s="113"/>
      <c r="I7" s="113"/>
      <c r="J7" s="113"/>
      <c r="K7" s="113"/>
      <c r="L7" s="113"/>
      <c r="M7" s="113"/>
      <c r="N7" s="113"/>
      <c r="O7" s="113"/>
      <c r="P7" s="113"/>
      <c r="Q7" s="113"/>
      <c r="R7" s="113"/>
      <c r="S7" s="113"/>
      <c r="T7" s="113"/>
      <c r="U7" s="113"/>
      <c r="V7" s="113"/>
      <c r="W7" s="113"/>
      <c r="X7" s="113"/>
      <c r="Y7" s="113"/>
      <c r="Z7" s="114"/>
    </row>
    <row r="8" spans="1:26" ht="15">
      <c r="A8" s="115"/>
      <c r="B8" s="116"/>
      <c r="C8" s="116"/>
      <c r="D8" s="116"/>
      <c r="E8" s="116"/>
      <c r="F8" s="116"/>
      <c r="G8" s="116"/>
      <c r="H8" s="116"/>
      <c r="I8" s="116"/>
      <c r="J8" s="116"/>
      <c r="K8" s="116"/>
      <c r="L8" s="116"/>
      <c r="M8" s="116"/>
      <c r="N8" s="116"/>
      <c r="O8" s="116"/>
      <c r="P8" s="116"/>
      <c r="Q8" s="116"/>
      <c r="R8" s="116"/>
      <c r="S8" s="116"/>
      <c r="T8" s="116"/>
      <c r="U8" s="116"/>
      <c r="V8" s="116"/>
      <c r="W8" s="116"/>
      <c r="X8" s="116"/>
      <c r="Y8" s="116"/>
      <c r="Z8" s="117"/>
    </row>
    <row r="9" spans="1:26" ht="15">
      <c r="A9" s="118" t="s">
        <v>1084</v>
      </c>
      <c r="B9" s="119"/>
      <c r="C9" s="119"/>
      <c r="D9" s="119"/>
      <c r="E9" s="119"/>
      <c r="F9" s="119"/>
      <c r="G9" s="119"/>
      <c r="H9" s="119"/>
      <c r="I9" s="119"/>
      <c r="J9" s="119"/>
      <c r="K9" s="119"/>
      <c r="L9" s="119"/>
      <c r="M9" s="119"/>
      <c r="N9" s="119"/>
      <c r="O9" s="119"/>
      <c r="P9" s="119"/>
      <c r="Q9" s="119"/>
      <c r="R9" s="119"/>
      <c r="S9" s="119"/>
      <c r="T9" s="119"/>
      <c r="U9" s="119"/>
      <c r="V9" s="119"/>
      <c r="W9" s="119"/>
      <c r="X9" s="119"/>
      <c r="Y9" s="119"/>
      <c r="Z9" s="120"/>
    </row>
    <row r="10" spans="1:26" ht="15">
      <c r="A10" s="121"/>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3"/>
    </row>
    <row r="11" spans="1:26" ht="15">
      <c r="A11" s="121"/>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3"/>
    </row>
    <row r="12" spans="1:26" ht="15">
      <c r="A12" s="121"/>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3"/>
    </row>
    <row r="13" spans="1:26" ht="15">
      <c r="A13" s="124"/>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6"/>
    </row>
    <row r="14" spans="1:26" ht="15" customHeight="1">
      <c r="A14" s="127" t="s">
        <v>1143</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row>
    <row r="15" spans="1:26" ht="15">
      <c r="A15" s="129"/>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row>
    <row r="16" spans="1:26" ht="15">
      <c r="A16" s="129"/>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row>
    <row r="17" spans="1:26" ht="15">
      <c r="A17" s="129"/>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row>
    <row r="18" spans="1:26" ht="15">
      <c r="A18" s="129"/>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row>
    <row r="19" spans="1:26" ht="15">
      <c r="A19" s="129"/>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row>
    <row r="20" spans="1:26" ht="15">
      <c r="A20" s="129"/>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row>
    <row r="21" spans="1:26" ht="15">
      <c r="A21" s="129"/>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row>
    <row r="22" spans="1:26" ht="15">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row>
    <row r="23" spans="1:26" ht="15">
      <c r="A23" s="129"/>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row>
    <row r="24" spans="1:26" ht="15">
      <c r="A24" s="129"/>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row>
    <row r="25" spans="1:26" ht="15">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row>
    <row r="26" spans="1:26" ht="15">
      <c r="A26" s="129"/>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row>
    <row r="27" spans="1:26" ht="15">
      <c r="A27" s="129"/>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row>
    <row r="28" spans="1:26" ht="15">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row>
    <row r="29" spans="1:26" ht="15">
      <c r="A29" s="129"/>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row>
    <row r="30" spans="1:26" ht="15">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row>
  </sheetData>
  <sheetProtection/>
  <mergeCells count="3">
    <mergeCell ref="A5:Z8"/>
    <mergeCell ref="A9:Z13"/>
    <mergeCell ref="A14:Z30"/>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9">
    <pageSetUpPr fitToPage="1"/>
  </sheetPr>
  <dimension ref="A1:CV150"/>
  <sheetViews>
    <sheetView showGridLines="0" zoomScale="50" zoomScaleNormal="50" zoomScalePageLayoutView="0" workbookViewId="0" topLeftCell="A1">
      <selection activeCell="A1" sqref="A1"/>
    </sheetView>
  </sheetViews>
  <sheetFormatPr defaultColWidth="2.57421875" defaultRowHeight="15"/>
  <cols>
    <col min="1" max="16384" width="2.57421875" style="1" customWidth="1"/>
  </cols>
  <sheetData>
    <row r="1" spans="1:100" ht="13.5" thickTop="1">
      <c r="A1" s="65"/>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7"/>
    </row>
    <row r="2" spans="1:100" ht="12.75" customHeight="1">
      <c r="A2" s="60"/>
      <c r="B2" s="508">
        <f>IF(Basics!$E$2="","",Basics!$E$2)</f>
      </c>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11"/>
      <c r="AH2" s="524">
        <f>IF(Basics!$E$5="","",Basics!$E$5)</f>
      </c>
      <c r="AI2" s="524"/>
      <c r="AJ2" s="524"/>
      <c r="AK2" s="524"/>
      <c r="AL2" s="524"/>
      <c r="AM2" s="11"/>
      <c r="AN2" s="508">
        <f>IF(Basics!$E$4="","",Basics!$E$4)</f>
      </c>
      <c r="AO2" s="508"/>
      <c r="AP2" s="508"/>
      <c r="AQ2" s="508"/>
      <c r="AR2" s="508"/>
      <c r="AS2" s="508"/>
      <c r="AT2" s="508"/>
      <c r="AU2" s="508"/>
      <c r="AV2" s="508"/>
      <c r="AW2" s="508"/>
      <c r="AX2" s="508"/>
      <c r="AY2" s="508"/>
      <c r="AZ2" s="508"/>
      <c r="BA2" s="11"/>
      <c r="BB2" s="526"/>
      <c r="BC2" s="526"/>
      <c r="BD2" s="526"/>
      <c r="BE2" s="526"/>
      <c r="BF2" s="526"/>
      <c r="BG2" s="526"/>
      <c r="BH2" s="526"/>
      <c r="BI2" s="526"/>
      <c r="BJ2" s="526"/>
      <c r="BK2" s="526"/>
      <c r="BL2" s="526"/>
      <c r="BM2" s="526"/>
      <c r="BN2" s="526"/>
      <c r="BO2" s="526"/>
      <c r="BP2" s="526"/>
      <c r="BQ2" s="526"/>
      <c r="BR2" s="11"/>
      <c r="BS2" s="526"/>
      <c r="BT2" s="526"/>
      <c r="BU2" s="526"/>
      <c r="BV2" s="526"/>
      <c r="BW2" s="526"/>
      <c r="BX2" s="526"/>
      <c r="BY2" s="526"/>
      <c r="BZ2" s="526"/>
      <c r="CA2" s="526"/>
      <c r="CB2" s="526"/>
      <c r="CC2" s="526"/>
      <c r="CD2" s="526"/>
      <c r="CE2" s="526"/>
      <c r="CF2" s="526"/>
      <c r="CG2" s="526"/>
      <c r="CH2" s="526"/>
      <c r="CI2" s="11"/>
      <c r="CJ2" s="260"/>
      <c r="CK2" s="260"/>
      <c r="CL2" s="260"/>
      <c r="CM2" s="260"/>
      <c r="CN2" s="260"/>
      <c r="CO2" s="260"/>
      <c r="CP2" s="260"/>
      <c r="CQ2" s="260"/>
      <c r="CR2" s="260"/>
      <c r="CS2" s="260"/>
      <c r="CT2" s="260"/>
      <c r="CU2" s="260"/>
      <c r="CV2" s="40"/>
    </row>
    <row r="3" spans="1:100" ht="12.75" customHeight="1">
      <c r="A3" s="60"/>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11"/>
      <c r="AH3" s="525"/>
      <c r="AI3" s="525"/>
      <c r="AJ3" s="525"/>
      <c r="AK3" s="525"/>
      <c r="AL3" s="525"/>
      <c r="AM3" s="11"/>
      <c r="AN3" s="323"/>
      <c r="AO3" s="323"/>
      <c r="AP3" s="323"/>
      <c r="AQ3" s="323"/>
      <c r="AR3" s="323"/>
      <c r="AS3" s="323"/>
      <c r="AT3" s="323"/>
      <c r="AU3" s="323"/>
      <c r="AV3" s="323"/>
      <c r="AW3" s="323"/>
      <c r="AX3" s="323"/>
      <c r="AY3" s="323"/>
      <c r="AZ3" s="323"/>
      <c r="BA3" s="11"/>
      <c r="BB3" s="527"/>
      <c r="BC3" s="527"/>
      <c r="BD3" s="527"/>
      <c r="BE3" s="527"/>
      <c r="BF3" s="527"/>
      <c r="BG3" s="527"/>
      <c r="BH3" s="527"/>
      <c r="BI3" s="527"/>
      <c r="BJ3" s="527"/>
      <c r="BK3" s="527"/>
      <c r="BL3" s="527"/>
      <c r="BM3" s="527"/>
      <c r="BN3" s="527"/>
      <c r="BO3" s="527"/>
      <c r="BP3" s="527"/>
      <c r="BQ3" s="527"/>
      <c r="BR3" s="11"/>
      <c r="BS3" s="527"/>
      <c r="BT3" s="527"/>
      <c r="BU3" s="527"/>
      <c r="BV3" s="527"/>
      <c r="BW3" s="527"/>
      <c r="BX3" s="527"/>
      <c r="BY3" s="527"/>
      <c r="BZ3" s="527"/>
      <c r="CA3" s="527"/>
      <c r="CB3" s="527"/>
      <c r="CC3" s="527"/>
      <c r="CD3" s="527"/>
      <c r="CE3" s="527"/>
      <c r="CF3" s="527"/>
      <c r="CG3" s="527"/>
      <c r="CH3" s="527"/>
      <c r="CI3" s="11"/>
      <c r="CJ3" s="403"/>
      <c r="CK3" s="403"/>
      <c r="CL3" s="403"/>
      <c r="CM3" s="403"/>
      <c r="CN3" s="403"/>
      <c r="CO3" s="403"/>
      <c r="CP3" s="403"/>
      <c r="CQ3" s="403"/>
      <c r="CR3" s="403"/>
      <c r="CS3" s="403"/>
      <c r="CT3" s="403"/>
      <c r="CU3" s="403"/>
      <c r="CV3" s="40"/>
    </row>
    <row r="4" spans="1:100" ht="12.75" customHeight="1">
      <c r="A4" s="60"/>
      <c r="B4" s="509" t="s">
        <v>385</v>
      </c>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11"/>
      <c r="AH4" s="423" t="s">
        <v>386</v>
      </c>
      <c r="AI4" s="423"/>
      <c r="AJ4" s="423"/>
      <c r="AK4" s="423"/>
      <c r="AL4" s="423"/>
      <c r="AM4" s="11"/>
      <c r="AN4" s="509" t="s">
        <v>387</v>
      </c>
      <c r="AO4" s="509"/>
      <c r="AP4" s="509"/>
      <c r="AQ4" s="509"/>
      <c r="AR4" s="509"/>
      <c r="AS4" s="509"/>
      <c r="AT4" s="509"/>
      <c r="AU4" s="509"/>
      <c r="AV4" s="509"/>
      <c r="AW4" s="509"/>
      <c r="AX4" s="509"/>
      <c r="AY4" s="509"/>
      <c r="AZ4" s="509"/>
      <c r="BA4" s="11"/>
      <c r="BB4" s="509" t="s">
        <v>388</v>
      </c>
      <c r="BC4" s="509"/>
      <c r="BD4" s="509"/>
      <c r="BE4" s="509"/>
      <c r="BF4" s="509"/>
      <c r="BG4" s="509"/>
      <c r="BH4" s="509"/>
      <c r="BI4" s="509"/>
      <c r="BJ4" s="509"/>
      <c r="BK4" s="509"/>
      <c r="BL4" s="509"/>
      <c r="BM4" s="509"/>
      <c r="BN4" s="509"/>
      <c r="BO4" s="509"/>
      <c r="BP4" s="509"/>
      <c r="BQ4" s="509"/>
      <c r="BR4" s="11"/>
      <c r="BS4" s="509" t="s">
        <v>389</v>
      </c>
      <c r="BT4" s="509"/>
      <c r="BU4" s="509"/>
      <c r="BV4" s="509"/>
      <c r="BW4" s="509"/>
      <c r="BX4" s="509"/>
      <c r="BY4" s="509"/>
      <c r="BZ4" s="509"/>
      <c r="CA4" s="509"/>
      <c r="CB4" s="509"/>
      <c r="CC4" s="509"/>
      <c r="CD4" s="509"/>
      <c r="CE4" s="509"/>
      <c r="CF4" s="509"/>
      <c r="CG4" s="509"/>
      <c r="CH4" s="509"/>
      <c r="CI4" s="11"/>
      <c r="CJ4" s="423" t="s">
        <v>390</v>
      </c>
      <c r="CK4" s="423"/>
      <c r="CL4" s="423"/>
      <c r="CM4" s="423"/>
      <c r="CN4" s="423"/>
      <c r="CO4" s="423"/>
      <c r="CP4" s="423"/>
      <c r="CQ4" s="423"/>
      <c r="CR4" s="423"/>
      <c r="CS4" s="423"/>
      <c r="CT4" s="423"/>
      <c r="CU4" s="423"/>
      <c r="CV4" s="40"/>
    </row>
    <row r="5" spans="1:100" ht="12.75" customHeight="1" thickBot="1">
      <c r="A5" s="60"/>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40"/>
    </row>
    <row r="6" spans="1:100" ht="12.75" customHeight="1">
      <c r="A6" s="60"/>
      <c r="B6" s="333" t="s">
        <v>539</v>
      </c>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5"/>
      <c r="AH6" s="38"/>
      <c r="AI6" s="333" t="s">
        <v>550</v>
      </c>
      <c r="AJ6" s="334"/>
      <c r="AK6" s="334"/>
      <c r="AL6" s="334"/>
      <c r="AM6" s="334"/>
      <c r="AN6" s="334"/>
      <c r="AO6" s="334"/>
      <c r="AP6" s="334"/>
      <c r="AQ6" s="334"/>
      <c r="AR6" s="334"/>
      <c r="AS6" s="334"/>
      <c r="AT6" s="334"/>
      <c r="AU6" s="334"/>
      <c r="AV6" s="334"/>
      <c r="AW6" s="334"/>
      <c r="AX6" s="334"/>
      <c r="AY6" s="334"/>
      <c r="AZ6" s="334"/>
      <c r="BA6" s="334"/>
      <c r="BB6" s="334"/>
      <c r="BC6" s="334"/>
      <c r="BD6" s="334"/>
      <c r="BE6" s="334"/>
      <c r="BF6" s="334"/>
      <c r="BG6" s="334"/>
      <c r="BH6" s="334"/>
      <c r="BI6" s="334"/>
      <c r="BJ6" s="334"/>
      <c r="BK6" s="334"/>
      <c r="BL6" s="334"/>
      <c r="BM6" s="334"/>
      <c r="BN6" s="335"/>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40"/>
    </row>
    <row r="7" spans="1:100" ht="12.75" customHeight="1">
      <c r="A7" s="60"/>
      <c r="B7" s="336"/>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8"/>
      <c r="AH7" s="38"/>
      <c r="AI7" s="336"/>
      <c r="AJ7" s="337"/>
      <c r="AK7" s="337"/>
      <c r="AL7" s="337"/>
      <c r="AM7" s="337"/>
      <c r="AN7" s="337"/>
      <c r="AO7" s="337"/>
      <c r="AP7" s="337"/>
      <c r="AQ7" s="337"/>
      <c r="AR7" s="337"/>
      <c r="AS7" s="337"/>
      <c r="AT7" s="337"/>
      <c r="AU7" s="337"/>
      <c r="AV7" s="337"/>
      <c r="AW7" s="337"/>
      <c r="AX7" s="337"/>
      <c r="AY7" s="337"/>
      <c r="AZ7" s="337"/>
      <c r="BA7" s="337"/>
      <c r="BB7" s="337"/>
      <c r="BC7" s="337"/>
      <c r="BD7" s="337"/>
      <c r="BE7" s="337"/>
      <c r="BF7" s="337"/>
      <c r="BG7" s="337"/>
      <c r="BH7" s="337"/>
      <c r="BI7" s="337"/>
      <c r="BJ7" s="337"/>
      <c r="BK7" s="337"/>
      <c r="BL7" s="337"/>
      <c r="BM7" s="337"/>
      <c r="BN7" s="3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40"/>
    </row>
    <row r="8" spans="1:100" ht="12.75" customHeight="1">
      <c r="A8" s="60"/>
      <c r="B8" s="554">
        <f>IF(Powers!G3="","",Powers!G3)</f>
      </c>
      <c r="C8" s="554"/>
      <c r="D8" s="554"/>
      <c r="E8" s="554"/>
      <c r="F8" s="554"/>
      <c r="G8" s="554"/>
      <c r="H8" s="554"/>
      <c r="I8" s="554"/>
      <c r="J8" s="554"/>
      <c r="K8" s="554"/>
      <c r="L8" s="554"/>
      <c r="M8" s="554"/>
      <c r="N8" s="554"/>
      <c r="O8" s="554"/>
      <c r="P8" s="554"/>
      <c r="Q8" s="554"/>
      <c r="R8" s="554"/>
      <c r="S8" s="554"/>
      <c r="T8" s="554"/>
      <c r="U8" s="554"/>
      <c r="V8" s="554"/>
      <c r="W8" s="554"/>
      <c r="X8" s="554"/>
      <c r="Y8" s="554"/>
      <c r="Z8" s="554"/>
      <c r="AA8" s="554"/>
      <c r="AB8" s="554"/>
      <c r="AC8" s="554"/>
      <c r="AD8" s="554"/>
      <c r="AE8" s="554"/>
      <c r="AF8" s="554"/>
      <c r="AG8" s="554"/>
      <c r="AH8" s="38"/>
      <c r="AI8" s="528">
        <f>IF(Equip!F13="","",Equip!F13&amp;IF(Equip!AM13="",""," ["&amp;Equip!AM13&amp;"]"))</f>
      </c>
      <c r="AJ8" s="529"/>
      <c r="AK8" s="529"/>
      <c r="AL8" s="529"/>
      <c r="AM8" s="529"/>
      <c r="AN8" s="529"/>
      <c r="AO8" s="529"/>
      <c r="AP8" s="529"/>
      <c r="AQ8" s="529"/>
      <c r="AR8" s="529"/>
      <c r="AS8" s="529"/>
      <c r="AT8" s="529"/>
      <c r="AU8" s="529"/>
      <c r="AV8" s="529"/>
      <c r="AW8" s="529"/>
      <c r="AX8" s="529"/>
      <c r="AY8" s="529"/>
      <c r="AZ8" s="529"/>
      <c r="BA8" s="529"/>
      <c r="BB8" s="529"/>
      <c r="BC8" s="529"/>
      <c r="BD8" s="529"/>
      <c r="BE8" s="529"/>
      <c r="BF8" s="529"/>
      <c r="BG8" s="529"/>
      <c r="BH8" s="529"/>
      <c r="BI8" s="529"/>
      <c r="BJ8" s="529"/>
      <c r="BK8" s="537" t="s">
        <v>551</v>
      </c>
      <c r="BL8" s="537"/>
      <c r="BM8" s="537"/>
      <c r="BN8" s="5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40"/>
    </row>
    <row r="9" spans="1:100" ht="12.75" customHeight="1">
      <c r="A9" s="60"/>
      <c r="B9" s="554"/>
      <c r="C9" s="554"/>
      <c r="D9" s="554"/>
      <c r="E9" s="554"/>
      <c r="F9" s="554"/>
      <c r="G9" s="554"/>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38"/>
      <c r="AI9" s="531"/>
      <c r="AJ9" s="532"/>
      <c r="AK9" s="532"/>
      <c r="AL9" s="532"/>
      <c r="AM9" s="532"/>
      <c r="AN9" s="532"/>
      <c r="AO9" s="532"/>
      <c r="AP9" s="532"/>
      <c r="AQ9" s="532"/>
      <c r="AR9" s="532"/>
      <c r="AS9" s="532"/>
      <c r="AT9" s="532"/>
      <c r="AU9" s="532"/>
      <c r="AV9" s="532"/>
      <c r="AW9" s="532"/>
      <c r="AX9" s="532"/>
      <c r="AY9" s="532"/>
      <c r="AZ9" s="532"/>
      <c r="BA9" s="532"/>
      <c r="BB9" s="532"/>
      <c r="BC9" s="532"/>
      <c r="BD9" s="532"/>
      <c r="BE9" s="532"/>
      <c r="BF9" s="532"/>
      <c r="BG9" s="532"/>
      <c r="BH9" s="532"/>
      <c r="BI9" s="532"/>
      <c r="BJ9" s="532"/>
      <c r="BK9" s="68"/>
      <c r="BL9" s="68"/>
      <c r="BM9" s="68"/>
      <c r="BN9" s="69"/>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40"/>
    </row>
    <row r="10" spans="1:100" ht="12.75" customHeight="1">
      <c r="A10" s="60"/>
      <c r="B10" s="554"/>
      <c r="C10" s="554"/>
      <c r="D10" s="554"/>
      <c r="E10" s="554"/>
      <c r="F10" s="554"/>
      <c r="G10" s="554"/>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38"/>
      <c r="AI10" s="534"/>
      <c r="AJ10" s="535"/>
      <c r="AK10" s="535"/>
      <c r="AL10" s="535"/>
      <c r="AM10" s="535"/>
      <c r="AN10" s="535"/>
      <c r="AO10" s="535"/>
      <c r="AP10" s="535"/>
      <c r="AQ10" s="535"/>
      <c r="AR10" s="535"/>
      <c r="AS10" s="535"/>
      <c r="AT10" s="535"/>
      <c r="AU10" s="535"/>
      <c r="AV10" s="535"/>
      <c r="AW10" s="535"/>
      <c r="AX10" s="535"/>
      <c r="AY10" s="535"/>
      <c r="AZ10" s="535"/>
      <c r="BA10" s="535"/>
      <c r="BB10" s="535"/>
      <c r="BC10" s="535"/>
      <c r="BD10" s="535"/>
      <c r="BE10" s="535"/>
      <c r="BF10" s="535"/>
      <c r="BG10" s="535"/>
      <c r="BH10" s="535"/>
      <c r="BI10" s="535"/>
      <c r="BJ10" s="535"/>
      <c r="BK10" s="70"/>
      <c r="BL10" s="70"/>
      <c r="BM10" s="70"/>
      <c r="BN10" s="71"/>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40"/>
    </row>
    <row r="11" spans="1:100" ht="12.75" customHeight="1">
      <c r="A11" s="60"/>
      <c r="B11" s="554">
        <f>IF(Powers!G5="","",Powers!G5)</f>
      </c>
      <c r="C11" s="554"/>
      <c r="D11" s="554"/>
      <c r="E11" s="554"/>
      <c r="F11" s="554"/>
      <c r="G11" s="554"/>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38"/>
      <c r="AI11" s="528">
        <f>IF(Equip!F19="","",Equip!F19&amp;IF(Equip!AM19="",""," ["&amp;Equip!AM19&amp;"]"))</f>
      </c>
      <c r="AJ11" s="529"/>
      <c r="AK11" s="529"/>
      <c r="AL11" s="529"/>
      <c r="AM11" s="529"/>
      <c r="AN11" s="529"/>
      <c r="AO11" s="529"/>
      <c r="AP11" s="529"/>
      <c r="AQ11" s="529"/>
      <c r="AR11" s="529"/>
      <c r="AS11" s="529"/>
      <c r="AT11" s="529"/>
      <c r="AU11" s="529"/>
      <c r="AV11" s="529"/>
      <c r="AW11" s="529"/>
      <c r="AX11" s="529"/>
      <c r="AY11" s="529"/>
      <c r="AZ11" s="529"/>
      <c r="BA11" s="529"/>
      <c r="BB11" s="529"/>
      <c r="BC11" s="529"/>
      <c r="BD11" s="529"/>
      <c r="BE11" s="529"/>
      <c r="BF11" s="529"/>
      <c r="BG11" s="529"/>
      <c r="BH11" s="529"/>
      <c r="BI11" s="529"/>
      <c r="BJ11" s="529"/>
      <c r="BK11" s="537" t="s">
        <v>551</v>
      </c>
      <c r="BL11" s="537"/>
      <c r="BM11" s="537"/>
      <c r="BN11" s="5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40"/>
    </row>
    <row r="12" spans="1:100" ht="12.75" customHeight="1">
      <c r="A12" s="60"/>
      <c r="B12" s="554"/>
      <c r="C12" s="554"/>
      <c r="D12" s="554"/>
      <c r="E12" s="554"/>
      <c r="F12" s="554"/>
      <c r="G12" s="554"/>
      <c r="H12" s="554"/>
      <c r="I12" s="554"/>
      <c r="J12" s="554"/>
      <c r="K12" s="554"/>
      <c r="L12" s="554"/>
      <c r="M12" s="554"/>
      <c r="N12" s="554"/>
      <c r="O12" s="554"/>
      <c r="P12" s="554"/>
      <c r="Q12" s="554"/>
      <c r="R12" s="554"/>
      <c r="S12" s="554"/>
      <c r="T12" s="554"/>
      <c r="U12" s="554"/>
      <c r="V12" s="554"/>
      <c r="W12" s="554"/>
      <c r="X12" s="554"/>
      <c r="Y12" s="554"/>
      <c r="Z12" s="554"/>
      <c r="AA12" s="554"/>
      <c r="AB12" s="554"/>
      <c r="AC12" s="554"/>
      <c r="AD12" s="554"/>
      <c r="AE12" s="554"/>
      <c r="AF12" s="554"/>
      <c r="AG12" s="554"/>
      <c r="AH12" s="38"/>
      <c r="AI12" s="531"/>
      <c r="AJ12" s="532"/>
      <c r="AK12" s="532"/>
      <c r="AL12" s="532"/>
      <c r="AM12" s="532"/>
      <c r="AN12" s="532"/>
      <c r="AO12" s="532"/>
      <c r="AP12" s="532"/>
      <c r="AQ12" s="532"/>
      <c r="AR12" s="532"/>
      <c r="AS12" s="532"/>
      <c r="AT12" s="532"/>
      <c r="AU12" s="532"/>
      <c r="AV12" s="532"/>
      <c r="AW12" s="532"/>
      <c r="AX12" s="532"/>
      <c r="AY12" s="532"/>
      <c r="AZ12" s="532"/>
      <c r="BA12" s="532"/>
      <c r="BB12" s="532"/>
      <c r="BC12" s="532"/>
      <c r="BD12" s="532"/>
      <c r="BE12" s="532"/>
      <c r="BF12" s="532"/>
      <c r="BG12" s="532"/>
      <c r="BH12" s="532"/>
      <c r="BI12" s="532"/>
      <c r="BJ12" s="532"/>
      <c r="BK12" s="68"/>
      <c r="BL12" s="68"/>
      <c r="BM12" s="68"/>
      <c r="BN12" s="69"/>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40"/>
    </row>
    <row r="13" spans="1:100" ht="12.75" customHeight="1">
      <c r="A13" s="60"/>
      <c r="B13" s="554"/>
      <c r="C13" s="554"/>
      <c r="D13" s="554"/>
      <c r="E13" s="554"/>
      <c r="F13" s="554"/>
      <c r="G13" s="554"/>
      <c r="H13" s="554"/>
      <c r="I13" s="554"/>
      <c r="J13" s="554"/>
      <c r="K13" s="554"/>
      <c r="L13" s="554"/>
      <c r="M13" s="554"/>
      <c r="N13" s="554"/>
      <c r="O13" s="554"/>
      <c r="P13" s="554"/>
      <c r="Q13" s="554"/>
      <c r="R13" s="554"/>
      <c r="S13" s="554"/>
      <c r="T13" s="554"/>
      <c r="U13" s="554"/>
      <c r="V13" s="554"/>
      <c r="W13" s="554"/>
      <c r="X13" s="554"/>
      <c r="Y13" s="554"/>
      <c r="Z13" s="554"/>
      <c r="AA13" s="554"/>
      <c r="AB13" s="554"/>
      <c r="AC13" s="554"/>
      <c r="AD13" s="554"/>
      <c r="AE13" s="554"/>
      <c r="AF13" s="554"/>
      <c r="AG13" s="554"/>
      <c r="AH13" s="38"/>
      <c r="AI13" s="534"/>
      <c r="AJ13" s="535"/>
      <c r="AK13" s="535"/>
      <c r="AL13" s="535"/>
      <c r="AM13" s="535"/>
      <c r="AN13" s="535"/>
      <c r="AO13" s="535"/>
      <c r="AP13" s="535"/>
      <c r="AQ13" s="535"/>
      <c r="AR13" s="535"/>
      <c r="AS13" s="535"/>
      <c r="AT13" s="535"/>
      <c r="AU13" s="535"/>
      <c r="AV13" s="535"/>
      <c r="AW13" s="535"/>
      <c r="AX13" s="535"/>
      <c r="AY13" s="535"/>
      <c r="AZ13" s="535"/>
      <c r="BA13" s="535"/>
      <c r="BB13" s="535"/>
      <c r="BC13" s="535"/>
      <c r="BD13" s="535"/>
      <c r="BE13" s="535"/>
      <c r="BF13" s="535"/>
      <c r="BG13" s="535"/>
      <c r="BH13" s="535"/>
      <c r="BI13" s="535"/>
      <c r="BJ13" s="535"/>
      <c r="BK13" s="70"/>
      <c r="BL13" s="70"/>
      <c r="BM13" s="70"/>
      <c r="BN13" s="71"/>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40"/>
    </row>
    <row r="14" spans="1:100" ht="12.75" customHeight="1">
      <c r="A14" s="60"/>
      <c r="B14" s="554">
        <f>IF(Powers!G7="","",Powers!G7)</f>
      </c>
      <c r="C14" s="554"/>
      <c r="D14" s="554"/>
      <c r="E14" s="554"/>
      <c r="F14" s="554"/>
      <c r="G14" s="554"/>
      <c r="H14" s="554"/>
      <c r="I14" s="554"/>
      <c r="J14" s="554"/>
      <c r="K14" s="554"/>
      <c r="L14" s="554"/>
      <c r="M14" s="554"/>
      <c r="N14" s="554"/>
      <c r="O14" s="554"/>
      <c r="P14" s="554"/>
      <c r="Q14" s="554"/>
      <c r="R14" s="554"/>
      <c r="S14" s="554"/>
      <c r="T14" s="554"/>
      <c r="U14" s="554"/>
      <c r="V14" s="554"/>
      <c r="W14" s="554"/>
      <c r="X14" s="554"/>
      <c r="Y14" s="554"/>
      <c r="Z14" s="554"/>
      <c r="AA14" s="554"/>
      <c r="AB14" s="554"/>
      <c r="AC14" s="554"/>
      <c r="AD14" s="554"/>
      <c r="AE14" s="554"/>
      <c r="AF14" s="554"/>
      <c r="AG14" s="554"/>
      <c r="AH14" s="38"/>
      <c r="AI14" s="528">
        <f>IF(Equip!F25="","",Equip!F25&amp;IF(Equip!AM25="",""," ["&amp;Equip!AM25&amp;"]"))</f>
      </c>
      <c r="AJ14" s="529"/>
      <c r="AK14" s="529"/>
      <c r="AL14" s="529"/>
      <c r="AM14" s="529"/>
      <c r="AN14" s="529"/>
      <c r="AO14" s="529"/>
      <c r="AP14" s="529"/>
      <c r="AQ14" s="529"/>
      <c r="AR14" s="529"/>
      <c r="AS14" s="529"/>
      <c r="AT14" s="529"/>
      <c r="AU14" s="529"/>
      <c r="AV14" s="529"/>
      <c r="AW14" s="529"/>
      <c r="AX14" s="529"/>
      <c r="AY14" s="529"/>
      <c r="AZ14" s="529"/>
      <c r="BA14" s="529"/>
      <c r="BB14" s="529"/>
      <c r="BC14" s="529"/>
      <c r="BD14" s="529"/>
      <c r="BE14" s="529"/>
      <c r="BF14" s="529"/>
      <c r="BG14" s="529"/>
      <c r="BH14" s="529"/>
      <c r="BI14" s="529"/>
      <c r="BJ14" s="529"/>
      <c r="BK14" s="537" t="s">
        <v>551</v>
      </c>
      <c r="BL14" s="537"/>
      <c r="BM14" s="537"/>
      <c r="BN14" s="5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40"/>
    </row>
    <row r="15" spans="1:100" ht="12.75" customHeight="1">
      <c r="A15" s="60"/>
      <c r="B15" s="554"/>
      <c r="C15" s="554"/>
      <c r="D15" s="554"/>
      <c r="E15" s="554"/>
      <c r="F15" s="554"/>
      <c r="G15" s="554"/>
      <c r="H15" s="554"/>
      <c r="I15" s="554"/>
      <c r="J15" s="554"/>
      <c r="K15" s="554"/>
      <c r="L15" s="554"/>
      <c r="M15" s="554"/>
      <c r="N15" s="554"/>
      <c r="O15" s="554"/>
      <c r="P15" s="554"/>
      <c r="Q15" s="554"/>
      <c r="R15" s="554"/>
      <c r="S15" s="554"/>
      <c r="T15" s="554"/>
      <c r="U15" s="554"/>
      <c r="V15" s="554"/>
      <c r="W15" s="554"/>
      <c r="X15" s="554"/>
      <c r="Y15" s="554"/>
      <c r="Z15" s="554"/>
      <c r="AA15" s="554"/>
      <c r="AB15" s="554"/>
      <c r="AC15" s="554"/>
      <c r="AD15" s="554"/>
      <c r="AE15" s="554"/>
      <c r="AF15" s="554"/>
      <c r="AG15" s="554"/>
      <c r="AH15" s="38"/>
      <c r="AI15" s="531"/>
      <c r="AJ15" s="532"/>
      <c r="AK15" s="532"/>
      <c r="AL15" s="532"/>
      <c r="AM15" s="532"/>
      <c r="AN15" s="532"/>
      <c r="AO15" s="532"/>
      <c r="AP15" s="532"/>
      <c r="AQ15" s="532"/>
      <c r="AR15" s="532"/>
      <c r="AS15" s="532"/>
      <c r="AT15" s="532"/>
      <c r="AU15" s="532"/>
      <c r="AV15" s="532"/>
      <c r="AW15" s="532"/>
      <c r="AX15" s="532"/>
      <c r="AY15" s="532"/>
      <c r="AZ15" s="532"/>
      <c r="BA15" s="532"/>
      <c r="BB15" s="532"/>
      <c r="BC15" s="532"/>
      <c r="BD15" s="532"/>
      <c r="BE15" s="532"/>
      <c r="BF15" s="532"/>
      <c r="BG15" s="532"/>
      <c r="BH15" s="532"/>
      <c r="BI15" s="532"/>
      <c r="BJ15" s="532"/>
      <c r="BK15" s="68"/>
      <c r="BL15" s="68"/>
      <c r="BM15" s="68"/>
      <c r="BN15" s="69"/>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40"/>
    </row>
    <row r="16" spans="1:100" ht="12.75" customHeight="1">
      <c r="A16" s="60"/>
      <c r="B16" s="554"/>
      <c r="C16" s="554"/>
      <c r="D16" s="554"/>
      <c r="E16" s="554"/>
      <c r="F16" s="554"/>
      <c r="G16" s="554"/>
      <c r="H16" s="554"/>
      <c r="I16" s="554"/>
      <c r="J16" s="554"/>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38"/>
      <c r="AI16" s="534"/>
      <c r="AJ16" s="535"/>
      <c r="AK16" s="535"/>
      <c r="AL16" s="535"/>
      <c r="AM16" s="535"/>
      <c r="AN16" s="535"/>
      <c r="AO16" s="535"/>
      <c r="AP16" s="535"/>
      <c r="AQ16" s="535"/>
      <c r="AR16" s="535"/>
      <c r="AS16" s="535"/>
      <c r="AT16" s="535"/>
      <c r="AU16" s="535"/>
      <c r="AV16" s="535"/>
      <c r="AW16" s="535"/>
      <c r="AX16" s="535"/>
      <c r="AY16" s="535"/>
      <c r="AZ16" s="535"/>
      <c r="BA16" s="535"/>
      <c r="BB16" s="535"/>
      <c r="BC16" s="535"/>
      <c r="BD16" s="535"/>
      <c r="BE16" s="535"/>
      <c r="BF16" s="535"/>
      <c r="BG16" s="535"/>
      <c r="BH16" s="535"/>
      <c r="BI16" s="535"/>
      <c r="BJ16" s="535"/>
      <c r="BK16" s="70"/>
      <c r="BL16" s="70"/>
      <c r="BM16" s="70"/>
      <c r="BN16" s="71"/>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40"/>
    </row>
    <row r="17" spans="1:100" ht="12.75" customHeight="1" thickBot="1">
      <c r="A17" s="60"/>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528">
        <f>IF(Equip!F31="","",Equip!F31&amp;IF(Equip!AM31="",""," ["&amp;Equip!AM31&amp;"]"))</f>
      </c>
      <c r="AJ17" s="529"/>
      <c r="AK17" s="529"/>
      <c r="AL17" s="529"/>
      <c r="AM17" s="529"/>
      <c r="AN17" s="529"/>
      <c r="AO17" s="529"/>
      <c r="AP17" s="529"/>
      <c r="AQ17" s="529"/>
      <c r="AR17" s="529"/>
      <c r="AS17" s="529"/>
      <c r="AT17" s="529"/>
      <c r="AU17" s="529"/>
      <c r="AV17" s="529"/>
      <c r="AW17" s="529"/>
      <c r="AX17" s="529"/>
      <c r="AY17" s="529"/>
      <c r="AZ17" s="529"/>
      <c r="BA17" s="529"/>
      <c r="BB17" s="529"/>
      <c r="BC17" s="529"/>
      <c r="BD17" s="529"/>
      <c r="BE17" s="529"/>
      <c r="BF17" s="529"/>
      <c r="BG17" s="529"/>
      <c r="BH17" s="529"/>
      <c r="BI17" s="529"/>
      <c r="BJ17" s="529"/>
      <c r="BK17" s="537" t="s">
        <v>551</v>
      </c>
      <c r="BL17" s="537"/>
      <c r="BM17" s="537"/>
      <c r="BN17" s="5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40"/>
    </row>
    <row r="18" spans="1:100" ht="12.75" customHeight="1">
      <c r="A18" s="60"/>
      <c r="B18" s="333" t="s">
        <v>540</v>
      </c>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5"/>
      <c r="AH18" s="38"/>
      <c r="AI18" s="531"/>
      <c r="AJ18" s="532"/>
      <c r="AK18" s="532"/>
      <c r="AL18" s="532"/>
      <c r="AM18" s="532"/>
      <c r="AN18" s="532"/>
      <c r="AO18" s="532"/>
      <c r="AP18" s="532"/>
      <c r="AQ18" s="532"/>
      <c r="AR18" s="532"/>
      <c r="AS18" s="532"/>
      <c r="AT18" s="532"/>
      <c r="AU18" s="532"/>
      <c r="AV18" s="532"/>
      <c r="AW18" s="532"/>
      <c r="AX18" s="532"/>
      <c r="AY18" s="532"/>
      <c r="AZ18" s="532"/>
      <c r="BA18" s="532"/>
      <c r="BB18" s="532"/>
      <c r="BC18" s="532"/>
      <c r="BD18" s="532"/>
      <c r="BE18" s="532"/>
      <c r="BF18" s="532"/>
      <c r="BG18" s="532"/>
      <c r="BH18" s="532"/>
      <c r="BI18" s="532"/>
      <c r="BJ18" s="532"/>
      <c r="BK18" s="68"/>
      <c r="BL18" s="68"/>
      <c r="BM18" s="68"/>
      <c r="BN18" s="69"/>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40"/>
    </row>
    <row r="19" spans="1:100" ht="12.75" customHeight="1">
      <c r="A19" s="60"/>
      <c r="B19" s="336"/>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8"/>
      <c r="AH19" s="38"/>
      <c r="AI19" s="534"/>
      <c r="AJ19" s="535"/>
      <c r="AK19" s="535"/>
      <c r="AL19" s="535"/>
      <c r="AM19" s="535"/>
      <c r="AN19" s="535"/>
      <c r="AO19" s="535"/>
      <c r="AP19" s="535"/>
      <c r="AQ19" s="535"/>
      <c r="AR19" s="535"/>
      <c r="AS19" s="535"/>
      <c r="AT19" s="535"/>
      <c r="AU19" s="535"/>
      <c r="AV19" s="535"/>
      <c r="AW19" s="535"/>
      <c r="AX19" s="535"/>
      <c r="AY19" s="535"/>
      <c r="AZ19" s="535"/>
      <c r="BA19" s="535"/>
      <c r="BB19" s="535"/>
      <c r="BC19" s="535"/>
      <c r="BD19" s="535"/>
      <c r="BE19" s="535"/>
      <c r="BF19" s="535"/>
      <c r="BG19" s="535"/>
      <c r="BH19" s="535"/>
      <c r="BI19" s="535"/>
      <c r="BJ19" s="535"/>
      <c r="BK19" s="70"/>
      <c r="BL19" s="70"/>
      <c r="BM19" s="70"/>
      <c r="BN19" s="71"/>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40"/>
    </row>
    <row r="20" spans="1:100" ht="12.75" customHeight="1">
      <c r="A20" s="60"/>
      <c r="B20" s="554">
        <f>IF(Powers!G9="","",Powers!G9)</f>
      </c>
      <c r="C20" s="554"/>
      <c r="D20" s="554"/>
      <c r="E20" s="554"/>
      <c r="F20" s="554"/>
      <c r="G20" s="554"/>
      <c r="H20" s="554"/>
      <c r="I20" s="554"/>
      <c r="J20" s="554"/>
      <c r="K20" s="554"/>
      <c r="L20" s="554"/>
      <c r="M20" s="554"/>
      <c r="N20" s="554"/>
      <c r="O20" s="554"/>
      <c r="P20" s="554"/>
      <c r="Q20" s="554"/>
      <c r="R20" s="554"/>
      <c r="S20" s="554"/>
      <c r="T20" s="554"/>
      <c r="U20" s="554"/>
      <c r="V20" s="554"/>
      <c r="W20" s="554"/>
      <c r="X20" s="554"/>
      <c r="Y20" s="554"/>
      <c r="Z20" s="554"/>
      <c r="AA20" s="554"/>
      <c r="AB20" s="554"/>
      <c r="AC20" s="554"/>
      <c r="AD20" s="554"/>
      <c r="AE20" s="554"/>
      <c r="AF20" s="554"/>
      <c r="AG20" s="554"/>
      <c r="AH20" s="38"/>
      <c r="AI20" s="528">
        <f>IF(Equip!F4="","",Equip!F4&amp;IF(Equip!AD4="",""," ["&amp;Equip!AD4&amp;"]"))</f>
      </c>
      <c r="AJ20" s="529"/>
      <c r="AK20" s="529"/>
      <c r="AL20" s="529"/>
      <c r="AM20" s="529"/>
      <c r="AN20" s="529"/>
      <c r="AO20" s="529"/>
      <c r="AP20" s="529"/>
      <c r="AQ20" s="529"/>
      <c r="AR20" s="529"/>
      <c r="AS20" s="529"/>
      <c r="AT20" s="529"/>
      <c r="AU20" s="529"/>
      <c r="AV20" s="529"/>
      <c r="AW20" s="529"/>
      <c r="AX20" s="529"/>
      <c r="AY20" s="529"/>
      <c r="AZ20" s="529"/>
      <c r="BA20" s="529"/>
      <c r="BB20" s="529"/>
      <c r="BC20" s="529"/>
      <c r="BD20" s="529"/>
      <c r="BE20" s="529"/>
      <c r="BF20" s="529"/>
      <c r="BG20" s="529"/>
      <c r="BH20" s="529"/>
      <c r="BI20" s="529"/>
      <c r="BJ20" s="529"/>
      <c r="BK20" s="537" t="s">
        <v>223</v>
      </c>
      <c r="BL20" s="537"/>
      <c r="BM20" s="537"/>
      <c r="BN20" s="5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40"/>
    </row>
    <row r="21" spans="1:100" ht="12.75" customHeight="1">
      <c r="A21" s="60"/>
      <c r="B21" s="554"/>
      <c r="C21" s="554"/>
      <c r="D21" s="55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38"/>
      <c r="AI21" s="531"/>
      <c r="AJ21" s="532"/>
      <c r="AK21" s="532"/>
      <c r="AL21" s="532"/>
      <c r="AM21" s="532"/>
      <c r="AN21" s="532"/>
      <c r="AO21" s="532"/>
      <c r="AP21" s="532"/>
      <c r="AQ21" s="532"/>
      <c r="AR21" s="532"/>
      <c r="AS21" s="532"/>
      <c r="AT21" s="532"/>
      <c r="AU21" s="532"/>
      <c r="AV21" s="532"/>
      <c r="AW21" s="532"/>
      <c r="AX21" s="532"/>
      <c r="AY21" s="532"/>
      <c r="AZ21" s="532"/>
      <c r="BA21" s="532"/>
      <c r="BB21" s="532"/>
      <c r="BC21" s="532"/>
      <c r="BD21" s="532"/>
      <c r="BE21" s="532"/>
      <c r="BF21" s="532"/>
      <c r="BG21" s="532"/>
      <c r="BH21" s="532"/>
      <c r="BI21" s="532"/>
      <c r="BJ21" s="532"/>
      <c r="BK21" s="68"/>
      <c r="BL21" s="68"/>
      <c r="BM21" s="68"/>
      <c r="BN21" s="69"/>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40"/>
    </row>
    <row r="22" spans="1:100" ht="12.75" customHeight="1">
      <c r="A22" s="60"/>
      <c r="B22" s="554"/>
      <c r="C22" s="554"/>
      <c r="D22" s="554"/>
      <c r="E22" s="554"/>
      <c r="F22" s="554"/>
      <c r="G22" s="554"/>
      <c r="H22" s="554"/>
      <c r="I22" s="554"/>
      <c r="J22" s="554"/>
      <c r="K22" s="554"/>
      <c r="L22" s="554"/>
      <c r="M22" s="554"/>
      <c r="N22" s="554"/>
      <c r="O22" s="554"/>
      <c r="P22" s="554"/>
      <c r="Q22" s="554"/>
      <c r="R22" s="554"/>
      <c r="S22" s="554"/>
      <c r="T22" s="554"/>
      <c r="U22" s="554"/>
      <c r="V22" s="554"/>
      <c r="W22" s="554"/>
      <c r="X22" s="554"/>
      <c r="Y22" s="554"/>
      <c r="Z22" s="554"/>
      <c r="AA22" s="554"/>
      <c r="AB22" s="554"/>
      <c r="AC22" s="554"/>
      <c r="AD22" s="554"/>
      <c r="AE22" s="554"/>
      <c r="AF22" s="554"/>
      <c r="AG22" s="554"/>
      <c r="AH22" s="38"/>
      <c r="AI22" s="534"/>
      <c r="AJ22" s="535"/>
      <c r="AK22" s="535"/>
      <c r="AL22" s="535"/>
      <c r="AM22" s="535"/>
      <c r="AN22" s="535"/>
      <c r="AO22" s="535"/>
      <c r="AP22" s="535"/>
      <c r="AQ22" s="535"/>
      <c r="AR22" s="535"/>
      <c r="AS22" s="535"/>
      <c r="AT22" s="535"/>
      <c r="AU22" s="535"/>
      <c r="AV22" s="535"/>
      <c r="AW22" s="535"/>
      <c r="AX22" s="535"/>
      <c r="AY22" s="535"/>
      <c r="AZ22" s="535"/>
      <c r="BA22" s="535"/>
      <c r="BB22" s="535"/>
      <c r="BC22" s="535"/>
      <c r="BD22" s="535"/>
      <c r="BE22" s="535"/>
      <c r="BF22" s="535"/>
      <c r="BG22" s="535"/>
      <c r="BH22" s="535"/>
      <c r="BI22" s="535"/>
      <c r="BJ22" s="535"/>
      <c r="BK22" s="70"/>
      <c r="BL22" s="70"/>
      <c r="BM22" s="70"/>
      <c r="BN22" s="71"/>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40"/>
    </row>
    <row r="23" spans="1:100" ht="12.75" customHeight="1">
      <c r="A23" s="60"/>
      <c r="B23" s="554">
        <f>IF(Powers!G15="","",Powers!G21)</f>
      </c>
      <c r="C23" s="554"/>
      <c r="D23" s="554"/>
      <c r="E23" s="554"/>
      <c r="F23" s="554"/>
      <c r="G23" s="554"/>
      <c r="H23" s="554"/>
      <c r="I23" s="554"/>
      <c r="J23" s="554"/>
      <c r="K23" s="554"/>
      <c r="L23" s="554"/>
      <c r="M23" s="554"/>
      <c r="N23" s="554"/>
      <c r="O23" s="554"/>
      <c r="P23" s="554"/>
      <c r="Q23" s="554"/>
      <c r="R23" s="554"/>
      <c r="S23" s="554"/>
      <c r="T23" s="554"/>
      <c r="U23" s="554"/>
      <c r="V23" s="554"/>
      <c r="W23" s="554"/>
      <c r="X23" s="554"/>
      <c r="Y23" s="554"/>
      <c r="Z23" s="554"/>
      <c r="AA23" s="554"/>
      <c r="AB23" s="554"/>
      <c r="AC23" s="554"/>
      <c r="AD23" s="554"/>
      <c r="AE23" s="554"/>
      <c r="AF23" s="554"/>
      <c r="AG23" s="554"/>
      <c r="AH23" s="38"/>
      <c r="AI23" s="528">
        <f>IF(Equip!F44="","",Equip!F44)</f>
      </c>
      <c r="AJ23" s="529"/>
      <c r="AK23" s="529"/>
      <c r="AL23" s="529"/>
      <c r="AM23" s="529"/>
      <c r="AN23" s="529"/>
      <c r="AO23" s="529"/>
      <c r="AP23" s="529"/>
      <c r="AQ23" s="529"/>
      <c r="AR23" s="529"/>
      <c r="AS23" s="529"/>
      <c r="AT23" s="529"/>
      <c r="AU23" s="529"/>
      <c r="AV23" s="529"/>
      <c r="AW23" s="529"/>
      <c r="AX23" s="529"/>
      <c r="AY23" s="529"/>
      <c r="AZ23" s="529"/>
      <c r="BA23" s="529"/>
      <c r="BB23" s="529"/>
      <c r="BC23" s="529"/>
      <c r="BD23" s="529"/>
      <c r="BE23" s="529"/>
      <c r="BF23" s="529"/>
      <c r="BG23" s="529"/>
      <c r="BH23" s="529"/>
      <c r="BI23" s="529"/>
      <c r="BJ23" s="529"/>
      <c r="BK23" s="537" t="s">
        <v>552</v>
      </c>
      <c r="BL23" s="537"/>
      <c r="BM23" s="537"/>
      <c r="BN23" s="5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40"/>
    </row>
    <row r="24" spans="1:100" ht="12.75" customHeight="1">
      <c r="A24" s="60"/>
      <c r="B24" s="554"/>
      <c r="C24" s="554"/>
      <c r="D24" s="554"/>
      <c r="E24" s="554"/>
      <c r="F24" s="554"/>
      <c r="G24" s="554"/>
      <c r="H24" s="554"/>
      <c r="I24" s="554"/>
      <c r="J24" s="554"/>
      <c r="K24" s="554"/>
      <c r="L24" s="554"/>
      <c r="M24" s="554"/>
      <c r="N24" s="554"/>
      <c r="O24" s="554"/>
      <c r="P24" s="554"/>
      <c r="Q24" s="554"/>
      <c r="R24" s="554"/>
      <c r="S24" s="554"/>
      <c r="T24" s="554"/>
      <c r="U24" s="554"/>
      <c r="V24" s="554"/>
      <c r="W24" s="554"/>
      <c r="X24" s="554"/>
      <c r="Y24" s="554"/>
      <c r="Z24" s="554"/>
      <c r="AA24" s="554"/>
      <c r="AB24" s="554"/>
      <c r="AC24" s="554"/>
      <c r="AD24" s="554"/>
      <c r="AE24" s="554"/>
      <c r="AF24" s="554"/>
      <c r="AG24" s="554"/>
      <c r="AH24" s="38"/>
      <c r="AI24" s="531"/>
      <c r="AJ24" s="532"/>
      <c r="AK24" s="532"/>
      <c r="AL24" s="532"/>
      <c r="AM24" s="532"/>
      <c r="AN24" s="532"/>
      <c r="AO24" s="532"/>
      <c r="AP24" s="532"/>
      <c r="AQ24" s="532"/>
      <c r="AR24" s="532"/>
      <c r="AS24" s="532"/>
      <c r="AT24" s="532"/>
      <c r="AU24" s="532"/>
      <c r="AV24" s="532"/>
      <c r="AW24" s="532"/>
      <c r="AX24" s="532"/>
      <c r="AY24" s="532"/>
      <c r="AZ24" s="532"/>
      <c r="BA24" s="532"/>
      <c r="BB24" s="532"/>
      <c r="BC24" s="532"/>
      <c r="BD24" s="532"/>
      <c r="BE24" s="532"/>
      <c r="BF24" s="532"/>
      <c r="BG24" s="532"/>
      <c r="BH24" s="532"/>
      <c r="BI24" s="532"/>
      <c r="BJ24" s="532"/>
      <c r="BK24" s="68"/>
      <c r="BL24" s="68"/>
      <c r="BM24" s="68"/>
      <c r="BN24" s="69"/>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40"/>
    </row>
    <row r="25" spans="1:100" ht="12.75" customHeight="1">
      <c r="A25" s="60"/>
      <c r="B25" s="554"/>
      <c r="C25" s="554"/>
      <c r="D25" s="554"/>
      <c r="E25" s="554"/>
      <c r="F25" s="554"/>
      <c r="G25" s="554"/>
      <c r="H25" s="554"/>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4"/>
      <c r="AF25" s="554"/>
      <c r="AG25" s="554"/>
      <c r="AH25" s="38"/>
      <c r="AI25" s="534"/>
      <c r="AJ25" s="535"/>
      <c r="AK25" s="535"/>
      <c r="AL25" s="535"/>
      <c r="AM25" s="535"/>
      <c r="AN25" s="535"/>
      <c r="AO25" s="535"/>
      <c r="AP25" s="535"/>
      <c r="AQ25" s="535"/>
      <c r="AR25" s="535"/>
      <c r="AS25" s="535"/>
      <c r="AT25" s="535"/>
      <c r="AU25" s="535"/>
      <c r="AV25" s="535"/>
      <c r="AW25" s="535"/>
      <c r="AX25" s="535"/>
      <c r="AY25" s="535"/>
      <c r="AZ25" s="535"/>
      <c r="BA25" s="535"/>
      <c r="BB25" s="535"/>
      <c r="BC25" s="535"/>
      <c r="BD25" s="535"/>
      <c r="BE25" s="535"/>
      <c r="BF25" s="535"/>
      <c r="BG25" s="535"/>
      <c r="BH25" s="535"/>
      <c r="BI25" s="535"/>
      <c r="BJ25" s="535"/>
      <c r="BK25" s="70"/>
      <c r="BL25" s="70"/>
      <c r="BM25" s="70"/>
      <c r="BN25" s="71"/>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40"/>
    </row>
    <row r="26" spans="1:100" ht="12.75" customHeight="1">
      <c r="A26" s="60"/>
      <c r="B26" s="554">
        <f>IF(Powers!G21="","",Powers!G21)</f>
      </c>
      <c r="C26" s="554"/>
      <c r="D26" s="554"/>
      <c r="E26" s="554"/>
      <c r="F26" s="554"/>
      <c r="G26" s="554"/>
      <c r="H26" s="554"/>
      <c r="I26" s="554"/>
      <c r="J26" s="554"/>
      <c r="K26" s="554"/>
      <c r="L26" s="554"/>
      <c r="M26" s="554"/>
      <c r="N26" s="554"/>
      <c r="O26" s="554"/>
      <c r="P26" s="554"/>
      <c r="Q26" s="554"/>
      <c r="R26" s="554"/>
      <c r="S26" s="554"/>
      <c r="T26" s="554"/>
      <c r="U26" s="554"/>
      <c r="V26" s="554"/>
      <c r="W26" s="554"/>
      <c r="X26" s="554"/>
      <c r="Y26" s="554"/>
      <c r="Z26" s="554"/>
      <c r="AA26" s="554"/>
      <c r="AB26" s="554"/>
      <c r="AC26" s="554"/>
      <c r="AD26" s="554"/>
      <c r="AE26" s="554"/>
      <c r="AF26" s="554"/>
      <c r="AG26" s="554"/>
      <c r="AH26" s="38"/>
      <c r="AI26" s="528">
        <f>IF(Equip!F45="","",Equip!F45)</f>
      </c>
      <c r="AJ26" s="529"/>
      <c r="AK26" s="529"/>
      <c r="AL26" s="529"/>
      <c r="AM26" s="529"/>
      <c r="AN26" s="529"/>
      <c r="AO26" s="529"/>
      <c r="AP26" s="529"/>
      <c r="AQ26" s="529"/>
      <c r="AR26" s="529"/>
      <c r="AS26" s="529"/>
      <c r="AT26" s="529"/>
      <c r="AU26" s="529"/>
      <c r="AV26" s="529"/>
      <c r="AW26" s="529"/>
      <c r="AX26" s="529"/>
      <c r="AY26" s="529"/>
      <c r="AZ26" s="529"/>
      <c r="BA26" s="529"/>
      <c r="BB26" s="529"/>
      <c r="BC26" s="529"/>
      <c r="BD26" s="529"/>
      <c r="BE26" s="529"/>
      <c r="BF26" s="529"/>
      <c r="BG26" s="529"/>
      <c r="BH26" s="529"/>
      <c r="BI26" s="529"/>
      <c r="BJ26" s="529"/>
      <c r="BK26" s="537" t="s">
        <v>553</v>
      </c>
      <c r="BL26" s="537"/>
      <c r="BM26" s="537"/>
      <c r="BN26" s="5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40"/>
    </row>
    <row r="27" spans="1:100" ht="12.75" customHeight="1">
      <c r="A27" s="60"/>
      <c r="B27" s="554"/>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38"/>
      <c r="AI27" s="531"/>
      <c r="AJ27" s="532"/>
      <c r="AK27" s="532"/>
      <c r="AL27" s="532"/>
      <c r="AM27" s="532"/>
      <c r="AN27" s="532"/>
      <c r="AO27" s="532"/>
      <c r="AP27" s="532"/>
      <c r="AQ27" s="532"/>
      <c r="AR27" s="532"/>
      <c r="AS27" s="532"/>
      <c r="AT27" s="532"/>
      <c r="AU27" s="532"/>
      <c r="AV27" s="532"/>
      <c r="AW27" s="532"/>
      <c r="AX27" s="532"/>
      <c r="AY27" s="532"/>
      <c r="AZ27" s="532"/>
      <c r="BA27" s="532"/>
      <c r="BB27" s="532"/>
      <c r="BC27" s="532"/>
      <c r="BD27" s="532"/>
      <c r="BE27" s="532"/>
      <c r="BF27" s="532"/>
      <c r="BG27" s="532"/>
      <c r="BH27" s="532"/>
      <c r="BI27" s="532"/>
      <c r="BJ27" s="532"/>
      <c r="BK27" s="68"/>
      <c r="BL27" s="68"/>
      <c r="BM27" s="68"/>
      <c r="BN27" s="69"/>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40"/>
    </row>
    <row r="28" spans="1:100" ht="12.75" customHeight="1">
      <c r="A28" s="60"/>
      <c r="B28" s="554"/>
      <c r="C28" s="554"/>
      <c r="D28" s="554"/>
      <c r="E28" s="554"/>
      <c r="F28" s="554"/>
      <c r="G28" s="554"/>
      <c r="H28" s="554"/>
      <c r="I28" s="554"/>
      <c r="J28" s="554"/>
      <c r="K28" s="554"/>
      <c r="L28" s="554"/>
      <c r="M28" s="554"/>
      <c r="N28" s="554"/>
      <c r="O28" s="554"/>
      <c r="P28" s="554"/>
      <c r="Q28" s="554"/>
      <c r="R28" s="554"/>
      <c r="S28" s="554"/>
      <c r="T28" s="554"/>
      <c r="U28" s="554"/>
      <c r="V28" s="554"/>
      <c r="W28" s="554"/>
      <c r="X28" s="554"/>
      <c r="Y28" s="554"/>
      <c r="Z28" s="554"/>
      <c r="AA28" s="554"/>
      <c r="AB28" s="554"/>
      <c r="AC28" s="554"/>
      <c r="AD28" s="554"/>
      <c r="AE28" s="554"/>
      <c r="AF28" s="554"/>
      <c r="AG28" s="554"/>
      <c r="AH28" s="38"/>
      <c r="AI28" s="534"/>
      <c r="AJ28" s="535"/>
      <c r="AK28" s="535"/>
      <c r="AL28" s="535"/>
      <c r="AM28" s="535"/>
      <c r="AN28" s="535"/>
      <c r="AO28" s="535"/>
      <c r="AP28" s="535"/>
      <c r="AQ28" s="535"/>
      <c r="AR28" s="535"/>
      <c r="AS28" s="535"/>
      <c r="AT28" s="535"/>
      <c r="AU28" s="535"/>
      <c r="AV28" s="535"/>
      <c r="AW28" s="535"/>
      <c r="AX28" s="535"/>
      <c r="AY28" s="535"/>
      <c r="AZ28" s="535"/>
      <c r="BA28" s="535"/>
      <c r="BB28" s="535"/>
      <c r="BC28" s="535"/>
      <c r="BD28" s="535"/>
      <c r="BE28" s="535"/>
      <c r="BF28" s="535"/>
      <c r="BG28" s="535"/>
      <c r="BH28" s="535"/>
      <c r="BI28" s="535"/>
      <c r="BJ28" s="535"/>
      <c r="BK28" s="70"/>
      <c r="BL28" s="70"/>
      <c r="BM28" s="70"/>
      <c r="BN28" s="71"/>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40"/>
    </row>
    <row r="29" spans="1:100" ht="12.75" customHeight="1">
      <c r="A29" s="60"/>
      <c r="B29" s="554">
        <f>IF(Powers!G27="","",Powers!G27)</f>
      </c>
      <c r="C29" s="554"/>
      <c r="D29" s="554"/>
      <c r="E29" s="554"/>
      <c r="F29" s="554"/>
      <c r="G29" s="554"/>
      <c r="H29" s="554"/>
      <c r="I29" s="554"/>
      <c r="J29" s="554"/>
      <c r="K29" s="554"/>
      <c r="L29" s="554"/>
      <c r="M29" s="554"/>
      <c r="N29" s="554"/>
      <c r="O29" s="554"/>
      <c r="P29" s="554"/>
      <c r="Q29" s="554"/>
      <c r="R29" s="554"/>
      <c r="S29" s="554"/>
      <c r="T29" s="554"/>
      <c r="U29" s="554"/>
      <c r="V29" s="554"/>
      <c r="W29" s="554"/>
      <c r="X29" s="554"/>
      <c r="Y29" s="554"/>
      <c r="Z29" s="554"/>
      <c r="AA29" s="554"/>
      <c r="AB29" s="554"/>
      <c r="AC29" s="554"/>
      <c r="AD29" s="554"/>
      <c r="AE29" s="554"/>
      <c r="AF29" s="554"/>
      <c r="AG29" s="554"/>
      <c r="AH29" s="38"/>
      <c r="AI29" s="528">
        <f>IF(Equip!F46="","",Equip!F46)</f>
      </c>
      <c r="AJ29" s="529"/>
      <c r="AK29" s="529"/>
      <c r="AL29" s="529"/>
      <c r="AM29" s="529"/>
      <c r="AN29" s="529"/>
      <c r="AO29" s="529"/>
      <c r="AP29" s="529"/>
      <c r="AQ29" s="529"/>
      <c r="AR29" s="529"/>
      <c r="AS29" s="529"/>
      <c r="AT29" s="529"/>
      <c r="AU29" s="529"/>
      <c r="AV29" s="529"/>
      <c r="AW29" s="529"/>
      <c r="AX29" s="529"/>
      <c r="AY29" s="529"/>
      <c r="AZ29" s="529"/>
      <c r="BA29" s="529"/>
      <c r="BB29" s="529"/>
      <c r="BC29" s="529"/>
      <c r="BD29" s="529"/>
      <c r="BE29" s="529"/>
      <c r="BF29" s="529"/>
      <c r="BG29" s="529"/>
      <c r="BH29" s="529"/>
      <c r="BI29" s="529"/>
      <c r="BJ29" s="529"/>
      <c r="BK29" s="537" t="s">
        <v>554</v>
      </c>
      <c r="BL29" s="537"/>
      <c r="BM29" s="537"/>
      <c r="BN29" s="5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40"/>
    </row>
    <row r="30" spans="1:100" ht="12.75" customHeight="1">
      <c r="A30" s="60"/>
      <c r="B30" s="554"/>
      <c r="C30" s="554"/>
      <c r="D30" s="554"/>
      <c r="E30" s="554"/>
      <c r="F30" s="554"/>
      <c r="G30" s="554"/>
      <c r="H30" s="554"/>
      <c r="I30" s="554"/>
      <c r="J30" s="554"/>
      <c r="K30" s="554"/>
      <c r="L30" s="554"/>
      <c r="M30" s="554"/>
      <c r="N30" s="554"/>
      <c r="O30" s="554"/>
      <c r="P30" s="554"/>
      <c r="Q30" s="554"/>
      <c r="R30" s="554"/>
      <c r="S30" s="554"/>
      <c r="T30" s="554"/>
      <c r="U30" s="554"/>
      <c r="V30" s="554"/>
      <c r="W30" s="554"/>
      <c r="X30" s="554"/>
      <c r="Y30" s="554"/>
      <c r="Z30" s="554"/>
      <c r="AA30" s="554"/>
      <c r="AB30" s="554"/>
      <c r="AC30" s="554"/>
      <c r="AD30" s="554"/>
      <c r="AE30" s="554"/>
      <c r="AF30" s="554"/>
      <c r="AG30" s="554"/>
      <c r="AH30" s="38"/>
      <c r="AI30" s="531"/>
      <c r="AJ30" s="532"/>
      <c r="AK30" s="532"/>
      <c r="AL30" s="532"/>
      <c r="AM30" s="532"/>
      <c r="AN30" s="532"/>
      <c r="AO30" s="532"/>
      <c r="AP30" s="532"/>
      <c r="AQ30" s="532"/>
      <c r="AR30" s="532"/>
      <c r="AS30" s="532"/>
      <c r="AT30" s="532"/>
      <c r="AU30" s="532"/>
      <c r="AV30" s="532"/>
      <c r="AW30" s="532"/>
      <c r="AX30" s="532"/>
      <c r="AY30" s="532"/>
      <c r="AZ30" s="532"/>
      <c r="BA30" s="532"/>
      <c r="BB30" s="532"/>
      <c r="BC30" s="532"/>
      <c r="BD30" s="532"/>
      <c r="BE30" s="532"/>
      <c r="BF30" s="532"/>
      <c r="BG30" s="532"/>
      <c r="BH30" s="532"/>
      <c r="BI30" s="532"/>
      <c r="BJ30" s="532"/>
      <c r="BK30" s="68"/>
      <c r="BL30" s="68"/>
      <c r="BM30" s="68"/>
      <c r="BN30" s="69"/>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40"/>
    </row>
    <row r="31" spans="1:100" ht="12.75" customHeight="1">
      <c r="A31" s="60"/>
      <c r="B31" s="554"/>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554"/>
      <c r="AC31" s="554"/>
      <c r="AD31" s="554"/>
      <c r="AE31" s="554"/>
      <c r="AF31" s="554"/>
      <c r="AG31" s="554"/>
      <c r="AH31" s="38"/>
      <c r="AI31" s="534"/>
      <c r="AJ31" s="535"/>
      <c r="AK31" s="535"/>
      <c r="AL31" s="535"/>
      <c r="AM31" s="535"/>
      <c r="AN31" s="535"/>
      <c r="AO31" s="535"/>
      <c r="AP31" s="535"/>
      <c r="AQ31" s="535"/>
      <c r="AR31" s="535"/>
      <c r="AS31" s="535"/>
      <c r="AT31" s="535"/>
      <c r="AU31" s="535"/>
      <c r="AV31" s="535"/>
      <c r="AW31" s="535"/>
      <c r="AX31" s="535"/>
      <c r="AY31" s="535"/>
      <c r="AZ31" s="535"/>
      <c r="BA31" s="535"/>
      <c r="BB31" s="535"/>
      <c r="BC31" s="535"/>
      <c r="BD31" s="535"/>
      <c r="BE31" s="535"/>
      <c r="BF31" s="535"/>
      <c r="BG31" s="535"/>
      <c r="BH31" s="535"/>
      <c r="BI31" s="535"/>
      <c r="BJ31" s="535"/>
      <c r="BK31" s="70"/>
      <c r="BL31" s="70"/>
      <c r="BM31" s="70"/>
      <c r="BN31" s="71"/>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40"/>
    </row>
    <row r="32" spans="1:100" ht="12.75" customHeight="1">
      <c r="A32" s="60"/>
      <c r="B32" s="554">
        <f>IF(Powers!G33="","",Powers!G33)</f>
      </c>
      <c r="C32" s="554"/>
      <c r="D32" s="554"/>
      <c r="E32" s="554"/>
      <c r="F32" s="554"/>
      <c r="G32" s="554"/>
      <c r="H32" s="554"/>
      <c r="I32" s="554"/>
      <c r="J32" s="554"/>
      <c r="K32" s="554"/>
      <c r="L32" s="554"/>
      <c r="M32" s="554"/>
      <c r="N32" s="554"/>
      <c r="O32" s="554"/>
      <c r="P32" s="554"/>
      <c r="Q32" s="554"/>
      <c r="R32" s="554"/>
      <c r="S32" s="554"/>
      <c r="T32" s="554"/>
      <c r="U32" s="554"/>
      <c r="V32" s="554"/>
      <c r="W32" s="554"/>
      <c r="X32" s="554"/>
      <c r="Y32" s="554"/>
      <c r="Z32" s="554"/>
      <c r="AA32" s="554"/>
      <c r="AB32" s="554"/>
      <c r="AC32" s="554"/>
      <c r="AD32" s="554"/>
      <c r="AE32" s="554"/>
      <c r="AF32" s="554"/>
      <c r="AG32" s="554"/>
      <c r="AH32" s="38"/>
      <c r="AI32" s="528">
        <f>IF(Equip!F47="","",Equip!F47)</f>
      </c>
      <c r="AJ32" s="529"/>
      <c r="AK32" s="529"/>
      <c r="AL32" s="529"/>
      <c r="AM32" s="529"/>
      <c r="AN32" s="529"/>
      <c r="AO32" s="529"/>
      <c r="AP32" s="529"/>
      <c r="AQ32" s="529"/>
      <c r="AR32" s="529"/>
      <c r="AS32" s="529"/>
      <c r="AT32" s="529"/>
      <c r="AU32" s="529"/>
      <c r="AV32" s="529"/>
      <c r="AW32" s="529"/>
      <c r="AX32" s="529"/>
      <c r="AY32" s="529"/>
      <c r="AZ32" s="529"/>
      <c r="BA32" s="529"/>
      <c r="BB32" s="529"/>
      <c r="BC32" s="529"/>
      <c r="BD32" s="529"/>
      <c r="BE32" s="529"/>
      <c r="BF32" s="529"/>
      <c r="BG32" s="529"/>
      <c r="BH32" s="529"/>
      <c r="BI32" s="529"/>
      <c r="BJ32" s="529"/>
      <c r="BK32" s="537" t="s">
        <v>555</v>
      </c>
      <c r="BL32" s="537"/>
      <c r="BM32" s="537"/>
      <c r="BN32" s="5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40"/>
    </row>
    <row r="33" spans="1:100" ht="12.75" customHeight="1">
      <c r="A33" s="60"/>
      <c r="B33" s="554"/>
      <c r="C33" s="554"/>
      <c r="D33" s="554"/>
      <c r="E33" s="554"/>
      <c r="F33" s="554"/>
      <c r="G33" s="554"/>
      <c r="H33" s="554"/>
      <c r="I33" s="554"/>
      <c r="J33" s="554"/>
      <c r="K33" s="554"/>
      <c r="L33" s="554"/>
      <c r="M33" s="554"/>
      <c r="N33" s="554"/>
      <c r="O33" s="554"/>
      <c r="P33" s="554"/>
      <c r="Q33" s="554"/>
      <c r="R33" s="554"/>
      <c r="S33" s="554"/>
      <c r="T33" s="554"/>
      <c r="U33" s="554"/>
      <c r="V33" s="554"/>
      <c r="W33" s="554"/>
      <c r="X33" s="554"/>
      <c r="Y33" s="554"/>
      <c r="Z33" s="554"/>
      <c r="AA33" s="554"/>
      <c r="AB33" s="554"/>
      <c r="AC33" s="554"/>
      <c r="AD33" s="554"/>
      <c r="AE33" s="554"/>
      <c r="AF33" s="554"/>
      <c r="AG33" s="554"/>
      <c r="AH33" s="38"/>
      <c r="AI33" s="531"/>
      <c r="AJ33" s="532"/>
      <c r="AK33" s="532"/>
      <c r="AL33" s="532"/>
      <c r="AM33" s="532"/>
      <c r="AN33" s="532"/>
      <c r="AO33" s="532"/>
      <c r="AP33" s="532"/>
      <c r="AQ33" s="532"/>
      <c r="AR33" s="532"/>
      <c r="AS33" s="532"/>
      <c r="AT33" s="532"/>
      <c r="AU33" s="532"/>
      <c r="AV33" s="532"/>
      <c r="AW33" s="532"/>
      <c r="AX33" s="532"/>
      <c r="AY33" s="532"/>
      <c r="AZ33" s="532"/>
      <c r="BA33" s="532"/>
      <c r="BB33" s="532"/>
      <c r="BC33" s="532"/>
      <c r="BD33" s="532"/>
      <c r="BE33" s="532"/>
      <c r="BF33" s="532"/>
      <c r="BG33" s="532"/>
      <c r="BH33" s="532"/>
      <c r="BI33" s="532"/>
      <c r="BJ33" s="532"/>
      <c r="BK33" s="68"/>
      <c r="BL33" s="68"/>
      <c r="BM33" s="68"/>
      <c r="BN33" s="69"/>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40"/>
    </row>
    <row r="34" spans="1:100" ht="12.75" customHeight="1">
      <c r="A34" s="60"/>
      <c r="B34" s="554"/>
      <c r="C34" s="554"/>
      <c r="D34" s="554"/>
      <c r="E34" s="554"/>
      <c r="F34" s="554"/>
      <c r="G34" s="554"/>
      <c r="H34" s="554"/>
      <c r="I34" s="554"/>
      <c r="J34" s="554"/>
      <c r="K34" s="554"/>
      <c r="L34" s="554"/>
      <c r="M34" s="554"/>
      <c r="N34" s="554"/>
      <c r="O34" s="554"/>
      <c r="P34" s="554"/>
      <c r="Q34" s="554"/>
      <c r="R34" s="554"/>
      <c r="S34" s="554"/>
      <c r="T34" s="554"/>
      <c r="U34" s="554"/>
      <c r="V34" s="554"/>
      <c r="W34" s="554"/>
      <c r="X34" s="554"/>
      <c r="Y34" s="554"/>
      <c r="Z34" s="554"/>
      <c r="AA34" s="554"/>
      <c r="AB34" s="554"/>
      <c r="AC34" s="554"/>
      <c r="AD34" s="554"/>
      <c r="AE34" s="554"/>
      <c r="AF34" s="554"/>
      <c r="AG34" s="554"/>
      <c r="AH34" s="38"/>
      <c r="AI34" s="534"/>
      <c r="AJ34" s="535"/>
      <c r="AK34" s="535"/>
      <c r="AL34" s="535"/>
      <c r="AM34" s="535"/>
      <c r="AN34" s="535"/>
      <c r="AO34" s="535"/>
      <c r="AP34" s="535"/>
      <c r="AQ34" s="535"/>
      <c r="AR34" s="535"/>
      <c r="AS34" s="535"/>
      <c r="AT34" s="535"/>
      <c r="AU34" s="535"/>
      <c r="AV34" s="535"/>
      <c r="AW34" s="535"/>
      <c r="AX34" s="535"/>
      <c r="AY34" s="535"/>
      <c r="AZ34" s="535"/>
      <c r="BA34" s="535"/>
      <c r="BB34" s="535"/>
      <c r="BC34" s="535"/>
      <c r="BD34" s="535"/>
      <c r="BE34" s="535"/>
      <c r="BF34" s="535"/>
      <c r="BG34" s="535"/>
      <c r="BH34" s="535"/>
      <c r="BI34" s="535"/>
      <c r="BJ34" s="535"/>
      <c r="BK34" s="70"/>
      <c r="BL34" s="70"/>
      <c r="BM34" s="70"/>
      <c r="BN34" s="71"/>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40"/>
    </row>
    <row r="35" spans="1:100" ht="12.75" customHeight="1">
      <c r="A35" s="60"/>
      <c r="B35" s="554">
        <f>IF(Powers!G39="","",Powers!G39)</f>
      </c>
      <c r="C35" s="554"/>
      <c r="D35" s="554"/>
      <c r="E35" s="554"/>
      <c r="F35" s="554"/>
      <c r="G35" s="554"/>
      <c r="H35" s="554"/>
      <c r="I35" s="554"/>
      <c r="J35" s="554"/>
      <c r="K35" s="554"/>
      <c r="L35" s="554"/>
      <c r="M35" s="554"/>
      <c r="N35" s="554"/>
      <c r="O35" s="554"/>
      <c r="P35" s="554"/>
      <c r="Q35" s="554"/>
      <c r="R35" s="554"/>
      <c r="S35" s="554"/>
      <c r="T35" s="554"/>
      <c r="U35" s="554"/>
      <c r="V35" s="554"/>
      <c r="W35" s="554"/>
      <c r="X35" s="554"/>
      <c r="Y35" s="554"/>
      <c r="Z35" s="554"/>
      <c r="AA35" s="554"/>
      <c r="AB35" s="554"/>
      <c r="AC35" s="554"/>
      <c r="AD35" s="554"/>
      <c r="AE35" s="554"/>
      <c r="AF35" s="554"/>
      <c r="AG35" s="554"/>
      <c r="AH35" s="38"/>
      <c r="AI35" s="528">
        <f>IF(Equip!F48="","",Equip!F48)</f>
      </c>
      <c r="AJ35" s="529"/>
      <c r="AK35" s="529"/>
      <c r="AL35" s="529"/>
      <c r="AM35" s="529"/>
      <c r="AN35" s="529"/>
      <c r="AO35" s="529"/>
      <c r="AP35" s="529"/>
      <c r="AQ35" s="529"/>
      <c r="AR35" s="529"/>
      <c r="AS35" s="529"/>
      <c r="AT35" s="529"/>
      <c r="AU35" s="529"/>
      <c r="AV35" s="529"/>
      <c r="AW35" s="529"/>
      <c r="AX35" s="529"/>
      <c r="AY35" s="529"/>
      <c r="AZ35" s="529"/>
      <c r="BA35" s="529"/>
      <c r="BB35" s="529"/>
      <c r="BC35" s="529"/>
      <c r="BD35" s="529"/>
      <c r="BE35" s="529"/>
      <c r="BF35" s="529"/>
      <c r="BG35" s="529"/>
      <c r="BH35" s="529"/>
      <c r="BI35" s="529"/>
      <c r="BJ35" s="529"/>
      <c r="BK35" s="537" t="s">
        <v>556</v>
      </c>
      <c r="BL35" s="537"/>
      <c r="BM35" s="537"/>
      <c r="BN35" s="5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40"/>
    </row>
    <row r="36" spans="1:100" ht="12.75" customHeight="1">
      <c r="A36" s="60"/>
      <c r="B36" s="554"/>
      <c r="C36" s="554"/>
      <c r="D36" s="554"/>
      <c r="E36" s="554"/>
      <c r="F36" s="554"/>
      <c r="G36" s="554"/>
      <c r="H36" s="554"/>
      <c r="I36" s="554"/>
      <c r="J36" s="554"/>
      <c r="K36" s="554"/>
      <c r="L36" s="554"/>
      <c r="M36" s="554"/>
      <c r="N36" s="554"/>
      <c r="O36" s="554"/>
      <c r="P36" s="554"/>
      <c r="Q36" s="554"/>
      <c r="R36" s="554"/>
      <c r="S36" s="554"/>
      <c r="T36" s="554"/>
      <c r="U36" s="554"/>
      <c r="V36" s="554"/>
      <c r="W36" s="554"/>
      <c r="X36" s="554"/>
      <c r="Y36" s="554"/>
      <c r="Z36" s="554"/>
      <c r="AA36" s="554"/>
      <c r="AB36" s="554"/>
      <c r="AC36" s="554"/>
      <c r="AD36" s="554"/>
      <c r="AE36" s="554"/>
      <c r="AF36" s="554"/>
      <c r="AG36" s="554"/>
      <c r="AH36" s="38"/>
      <c r="AI36" s="531"/>
      <c r="AJ36" s="532"/>
      <c r="AK36" s="532"/>
      <c r="AL36" s="532"/>
      <c r="AM36" s="532"/>
      <c r="AN36" s="532"/>
      <c r="AO36" s="532"/>
      <c r="AP36" s="532"/>
      <c r="AQ36" s="532"/>
      <c r="AR36" s="532"/>
      <c r="AS36" s="532"/>
      <c r="AT36" s="532"/>
      <c r="AU36" s="532"/>
      <c r="AV36" s="532"/>
      <c r="AW36" s="532"/>
      <c r="AX36" s="532"/>
      <c r="AY36" s="532"/>
      <c r="AZ36" s="532"/>
      <c r="BA36" s="532"/>
      <c r="BB36" s="532"/>
      <c r="BC36" s="532"/>
      <c r="BD36" s="532"/>
      <c r="BE36" s="532"/>
      <c r="BF36" s="532"/>
      <c r="BG36" s="532"/>
      <c r="BH36" s="532"/>
      <c r="BI36" s="532"/>
      <c r="BJ36" s="532"/>
      <c r="BK36" s="68"/>
      <c r="BL36" s="68"/>
      <c r="BM36" s="68"/>
      <c r="BN36" s="69"/>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40"/>
    </row>
    <row r="37" spans="1:100" ht="12.75" customHeight="1">
      <c r="A37" s="60"/>
      <c r="B37" s="554"/>
      <c r="C37" s="554"/>
      <c r="D37" s="554"/>
      <c r="E37" s="554"/>
      <c r="F37" s="554"/>
      <c r="G37" s="554"/>
      <c r="H37" s="554"/>
      <c r="I37" s="554"/>
      <c r="J37" s="554"/>
      <c r="K37" s="554"/>
      <c r="L37" s="554"/>
      <c r="M37" s="554"/>
      <c r="N37" s="554"/>
      <c r="O37" s="554"/>
      <c r="P37" s="554"/>
      <c r="Q37" s="554"/>
      <c r="R37" s="554"/>
      <c r="S37" s="554"/>
      <c r="T37" s="554"/>
      <c r="U37" s="554"/>
      <c r="V37" s="554"/>
      <c r="W37" s="554"/>
      <c r="X37" s="554"/>
      <c r="Y37" s="554"/>
      <c r="Z37" s="554"/>
      <c r="AA37" s="554"/>
      <c r="AB37" s="554"/>
      <c r="AC37" s="554"/>
      <c r="AD37" s="554"/>
      <c r="AE37" s="554"/>
      <c r="AF37" s="554"/>
      <c r="AG37" s="554"/>
      <c r="AH37" s="38"/>
      <c r="AI37" s="534"/>
      <c r="AJ37" s="535"/>
      <c r="AK37" s="535"/>
      <c r="AL37" s="535"/>
      <c r="AM37" s="535"/>
      <c r="AN37" s="535"/>
      <c r="AO37" s="535"/>
      <c r="AP37" s="535"/>
      <c r="AQ37" s="535"/>
      <c r="AR37" s="535"/>
      <c r="AS37" s="535"/>
      <c r="AT37" s="535"/>
      <c r="AU37" s="535"/>
      <c r="AV37" s="535"/>
      <c r="AW37" s="535"/>
      <c r="AX37" s="535"/>
      <c r="AY37" s="535"/>
      <c r="AZ37" s="535"/>
      <c r="BA37" s="535"/>
      <c r="BB37" s="535"/>
      <c r="BC37" s="535"/>
      <c r="BD37" s="535"/>
      <c r="BE37" s="535"/>
      <c r="BF37" s="535"/>
      <c r="BG37" s="535"/>
      <c r="BH37" s="535"/>
      <c r="BI37" s="535"/>
      <c r="BJ37" s="535"/>
      <c r="BK37" s="70"/>
      <c r="BL37" s="70"/>
      <c r="BM37" s="70"/>
      <c r="BN37" s="71"/>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40"/>
    </row>
    <row r="38" spans="1:100" ht="12.75" customHeight="1">
      <c r="A38" s="60"/>
      <c r="B38" s="554">
        <f>IF(Powers!G43="","",Powers!G43)</f>
      </c>
      <c r="C38" s="554"/>
      <c r="D38" s="554"/>
      <c r="E38" s="554"/>
      <c r="F38" s="554"/>
      <c r="G38" s="554"/>
      <c r="H38" s="554"/>
      <c r="I38" s="554"/>
      <c r="J38" s="554"/>
      <c r="K38" s="554"/>
      <c r="L38" s="554"/>
      <c r="M38" s="554"/>
      <c r="N38" s="554"/>
      <c r="O38" s="554"/>
      <c r="P38" s="554"/>
      <c r="Q38" s="554"/>
      <c r="R38" s="554"/>
      <c r="S38" s="554"/>
      <c r="T38" s="554"/>
      <c r="U38" s="554"/>
      <c r="V38" s="554"/>
      <c r="W38" s="554"/>
      <c r="X38" s="554"/>
      <c r="Y38" s="554"/>
      <c r="Z38" s="554"/>
      <c r="AA38" s="554"/>
      <c r="AB38" s="554"/>
      <c r="AC38" s="554"/>
      <c r="AD38" s="554"/>
      <c r="AE38" s="554"/>
      <c r="AF38" s="554"/>
      <c r="AG38" s="554"/>
      <c r="AH38" s="38"/>
      <c r="AI38" s="528">
        <f>IF(Equip!F49="","",Equip!F49)</f>
      </c>
      <c r="AJ38" s="529"/>
      <c r="AK38" s="529"/>
      <c r="AL38" s="529"/>
      <c r="AM38" s="529"/>
      <c r="AN38" s="529"/>
      <c r="AO38" s="529"/>
      <c r="AP38" s="529"/>
      <c r="AQ38" s="529"/>
      <c r="AR38" s="529"/>
      <c r="AS38" s="529"/>
      <c r="AT38" s="529"/>
      <c r="AU38" s="529"/>
      <c r="AV38" s="529"/>
      <c r="AW38" s="529"/>
      <c r="AX38" s="529"/>
      <c r="AY38" s="529"/>
      <c r="AZ38" s="529"/>
      <c r="BA38" s="529"/>
      <c r="BB38" s="529"/>
      <c r="BC38" s="529"/>
      <c r="BD38" s="529"/>
      <c r="BE38" s="529"/>
      <c r="BF38" s="529"/>
      <c r="BG38" s="529"/>
      <c r="BH38" s="529"/>
      <c r="BI38" s="529"/>
      <c r="BJ38" s="529"/>
      <c r="BK38" s="537" t="s">
        <v>557</v>
      </c>
      <c r="BL38" s="537"/>
      <c r="BM38" s="537"/>
      <c r="BN38" s="5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40"/>
    </row>
    <row r="39" spans="1:100" ht="12.75" customHeight="1">
      <c r="A39" s="60"/>
      <c r="B39" s="554"/>
      <c r="C39" s="554"/>
      <c r="D39" s="554"/>
      <c r="E39" s="554"/>
      <c r="F39" s="554"/>
      <c r="G39" s="554"/>
      <c r="H39" s="554"/>
      <c r="I39" s="554"/>
      <c r="J39" s="554"/>
      <c r="K39" s="554"/>
      <c r="L39" s="554"/>
      <c r="M39" s="554"/>
      <c r="N39" s="554"/>
      <c r="O39" s="554"/>
      <c r="P39" s="554"/>
      <c r="Q39" s="554"/>
      <c r="R39" s="554"/>
      <c r="S39" s="554"/>
      <c r="T39" s="554"/>
      <c r="U39" s="554"/>
      <c r="V39" s="554"/>
      <c r="W39" s="554"/>
      <c r="X39" s="554"/>
      <c r="Y39" s="554"/>
      <c r="Z39" s="554"/>
      <c r="AA39" s="554"/>
      <c r="AB39" s="554"/>
      <c r="AC39" s="554"/>
      <c r="AD39" s="554"/>
      <c r="AE39" s="554"/>
      <c r="AF39" s="554"/>
      <c r="AG39" s="554"/>
      <c r="AH39" s="38"/>
      <c r="AI39" s="531"/>
      <c r="AJ39" s="532"/>
      <c r="AK39" s="532"/>
      <c r="AL39" s="532"/>
      <c r="AM39" s="532"/>
      <c r="AN39" s="532"/>
      <c r="AO39" s="532"/>
      <c r="AP39" s="532"/>
      <c r="AQ39" s="532"/>
      <c r="AR39" s="532"/>
      <c r="AS39" s="532"/>
      <c r="AT39" s="532"/>
      <c r="AU39" s="532"/>
      <c r="AV39" s="532"/>
      <c r="AW39" s="532"/>
      <c r="AX39" s="532"/>
      <c r="AY39" s="532"/>
      <c r="AZ39" s="532"/>
      <c r="BA39" s="532"/>
      <c r="BB39" s="532"/>
      <c r="BC39" s="532"/>
      <c r="BD39" s="532"/>
      <c r="BE39" s="532"/>
      <c r="BF39" s="532"/>
      <c r="BG39" s="532"/>
      <c r="BH39" s="532"/>
      <c r="BI39" s="532"/>
      <c r="BJ39" s="532"/>
      <c r="BK39" s="68"/>
      <c r="BL39" s="68"/>
      <c r="BM39" s="68"/>
      <c r="BN39" s="69"/>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40"/>
    </row>
    <row r="40" spans="1:100" ht="12.75" customHeight="1">
      <c r="A40" s="60"/>
      <c r="B40" s="554"/>
      <c r="C40" s="554"/>
      <c r="D40" s="554"/>
      <c r="E40" s="554"/>
      <c r="F40" s="554"/>
      <c r="G40" s="554"/>
      <c r="H40" s="554"/>
      <c r="I40" s="554"/>
      <c r="J40" s="554"/>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c r="AH40" s="38"/>
      <c r="AI40" s="534"/>
      <c r="AJ40" s="535"/>
      <c r="AK40" s="535"/>
      <c r="AL40" s="535"/>
      <c r="AM40" s="535"/>
      <c r="AN40" s="535"/>
      <c r="AO40" s="535"/>
      <c r="AP40" s="535"/>
      <c r="AQ40" s="535"/>
      <c r="AR40" s="535"/>
      <c r="AS40" s="535"/>
      <c r="AT40" s="535"/>
      <c r="AU40" s="535"/>
      <c r="AV40" s="535"/>
      <c r="AW40" s="535"/>
      <c r="AX40" s="535"/>
      <c r="AY40" s="535"/>
      <c r="AZ40" s="535"/>
      <c r="BA40" s="535"/>
      <c r="BB40" s="535"/>
      <c r="BC40" s="535"/>
      <c r="BD40" s="535"/>
      <c r="BE40" s="535"/>
      <c r="BF40" s="535"/>
      <c r="BG40" s="535"/>
      <c r="BH40" s="535"/>
      <c r="BI40" s="535"/>
      <c r="BJ40" s="535"/>
      <c r="BK40" s="70"/>
      <c r="BL40" s="70"/>
      <c r="BM40" s="70"/>
      <c r="BN40" s="71"/>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40"/>
    </row>
    <row r="41" spans="1:100" ht="12.75" customHeight="1">
      <c r="A41" s="60"/>
      <c r="B41" s="554">
        <f>IF(Basics!E1="","",VLOOKUP(Basics!E1,Data!A3:CR10,96,0))</f>
      </c>
      <c r="C41" s="554"/>
      <c r="D41" s="554"/>
      <c r="E41" s="554"/>
      <c r="F41" s="554"/>
      <c r="G41" s="554"/>
      <c r="H41" s="554"/>
      <c r="I41" s="554"/>
      <c r="J41" s="554"/>
      <c r="K41" s="554"/>
      <c r="L41" s="554"/>
      <c r="M41" s="554"/>
      <c r="N41" s="554"/>
      <c r="O41" s="554"/>
      <c r="P41" s="554"/>
      <c r="Q41" s="554"/>
      <c r="R41" s="554"/>
      <c r="S41" s="554"/>
      <c r="T41" s="554"/>
      <c r="U41" s="554"/>
      <c r="V41" s="554"/>
      <c r="W41" s="554"/>
      <c r="X41" s="554"/>
      <c r="Y41" s="554"/>
      <c r="Z41" s="554"/>
      <c r="AA41" s="554"/>
      <c r="AB41" s="554"/>
      <c r="AC41" s="554"/>
      <c r="AD41" s="554"/>
      <c r="AE41" s="554"/>
      <c r="AF41" s="554"/>
      <c r="AG41" s="554"/>
      <c r="AH41" s="38"/>
      <c r="AI41" s="528">
        <f>IF(Equip!F50="","",Equip!F50)</f>
      </c>
      <c r="AJ41" s="529"/>
      <c r="AK41" s="529"/>
      <c r="AL41" s="529"/>
      <c r="AM41" s="529"/>
      <c r="AN41" s="529"/>
      <c r="AO41" s="529"/>
      <c r="AP41" s="529"/>
      <c r="AQ41" s="529"/>
      <c r="AR41" s="529"/>
      <c r="AS41" s="529"/>
      <c r="AT41" s="529"/>
      <c r="AU41" s="529"/>
      <c r="AV41" s="529"/>
      <c r="AW41" s="529"/>
      <c r="AX41" s="529"/>
      <c r="AY41" s="529"/>
      <c r="AZ41" s="529"/>
      <c r="BA41" s="529"/>
      <c r="BB41" s="529"/>
      <c r="BC41" s="529"/>
      <c r="BD41" s="529"/>
      <c r="BE41" s="529"/>
      <c r="BF41" s="529"/>
      <c r="BG41" s="529"/>
      <c r="BH41" s="529"/>
      <c r="BI41" s="529"/>
      <c r="BJ41" s="529"/>
      <c r="BK41" s="537" t="s">
        <v>557</v>
      </c>
      <c r="BL41" s="537"/>
      <c r="BM41" s="537"/>
      <c r="BN41" s="5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40"/>
    </row>
    <row r="42" spans="1:100" ht="12.75" customHeight="1">
      <c r="A42" s="60"/>
      <c r="B42" s="554"/>
      <c r="C42" s="554"/>
      <c r="D42" s="554"/>
      <c r="E42" s="554"/>
      <c r="F42" s="554"/>
      <c r="G42" s="554"/>
      <c r="H42" s="554"/>
      <c r="I42" s="554"/>
      <c r="J42" s="554"/>
      <c r="K42" s="554"/>
      <c r="L42" s="554"/>
      <c r="M42" s="554"/>
      <c r="N42" s="554"/>
      <c r="O42" s="554"/>
      <c r="P42" s="554"/>
      <c r="Q42" s="554"/>
      <c r="R42" s="554"/>
      <c r="S42" s="554"/>
      <c r="T42" s="554"/>
      <c r="U42" s="554"/>
      <c r="V42" s="554"/>
      <c r="W42" s="554"/>
      <c r="X42" s="554"/>
      <c r="Y42" s="554"/>
      <c r="Z42" s="554"/>
      <c r="AA42" s="554"/>
      <c r="AB42" s="554"/>
      <c r="AC42" s="554"/>
      <c r="AD42" s="554"/>
      <c r="AE42" s="554"/>
      <c r="AF42" s="554"/>
      <c r="AG42" s="554"/>
      <c r="AH42" s="38"/>
      <c r="AI42" s="531"/>
      <c r="AJ42" s="532"/>
      <c r="AK42" s="532"/>
      <c r="AL42" s="532"/>
      <c r="AM42" s="532"/>
      <c r="AN42" s="532"/>
      <c r="AO42" s="532"/>
      <c r="AP42" s="532"/>
      <c r="AQ42" s="532"/>
      <c r="AR42" s="532"/>
      <c r="AS42" s="532"/>
      <c r="AT42" s="532"/>
      <c r="AU42" s="532"/>
      <c r="AV42" s="532"/>
      <c r="AW42" s="532"/>
      <c r="AX42" s="532"/>
      <c r="AY42" s="532"/>
      <c r="AZ42" s="532"/>
      <c r="BA42" s="532"/>
      <c r="BB42" s="532"/>
      <c r="BC42" s="532"/>
      <c r="BD42" s="532"/>
      <c r="BE42" s="532"/>
      <c r="BF42" s="532"/>
      <c r="BG42" s="532"/>
      <c r="BH42" s="532"/>
      <c r="BI42" s="532"/>
      <c r="BJ42" s="532"/>
      <c r="BK42" s="68"/>
      <c r="BL42" s="68"/>
      <c r="BM42" s="68"/>
      <c r="BN42" s="69"/>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40"/>
    </row>
    <row r="43" spans="1:100" ht="12.75" customHeight="1">
      <c r="A43" s="60"/>
      <c r="B43" s="554"/>
      <c r="C43" s="554"/>
      <c r="D43" s="554"/>
      <c r="E43" s="554"/>
      <c r="F43" s="554"/>
      <c r="G43" s="554"/>
      <c r="H43" s="554"/>
      <c r="I43" s="554"/>
      <c r="J43" s="554"/>
      <c r="K43" s="554"/>
      <c r="L43" s="554"/>
      <c r="M43" s="554"/>
      <c r="N43" s="554"/>
      <c r="O43" s="554"/>
      <c r="P43" s="554"/>
      <c r="Q43" s="554"/>
      <c r="R43" s="554"/>
      <c r="S43" s="554"/>
      <c r="T43" s="554"/>
      <c r="U43" s="554"/>
      <c r="V43" s="554"/>
      <c r="W43" s="554"/>
      <c r="X43" s="554"/>
      <c r="Y43" s="554"/>
      <c r="Z43" s="554"/>
      <c r="AA43" s="554"/>
      <c r="AB43" s="554"/>
      <c r="AC43" s="554"/>
      <c r="AD43" s="554"/>
      <c r="AE43" s="554"/>
      <c r="AF43" s="554"/>
      <c r="AG43" s="554"/>
      <c r="AH43" s="38"/>
      <c r="AI43" s="534"/>
      <c r="AJ43" s="535"/>
      <c r="AK43" s="535"/>
      <c r="AL43" s="535"/>
      <c r="AM43" s="535"/>
      <c r="AN43" s="535"/>
      <c r="AO43" s="535"/>
      <c r="AP43" s="535"/>
      <c r="AQ43" s="535"/>
      <c r="AR43" s="535"/>
      <c r="AS43" s="535"/>
      <c r="AT43" s="535"/>
      <c r="AU43" s="535"/>
      <c r="AV43" s="535"/>
      <c r="AW43" s="535"/>
      <c r="AX43" s="535"/>
      <c r="AY43" s="535"/>
      <c r="AZ43" s="535"/>
      <c r="BA43" s="535"/>
      <c r="BB43" s="535"/>
      <c r="BC43" s="535"/>
      <c r="BD43" s="535"/>
      <c r="BE43" s="535"/>
      <c r="BF43" s="535"/>
      <c r="BG43" s="535"/>
      <c r="BH43" s="535"/>
      <c r="BI43" s="535"/>
      <c r="BJ43" s="535"/>
      <c r="BK43" s="70"/>
      <c r="BL43" s="70"/>
      <c r="BM43" s="70"/>
      <c r="BN43" s="71"/>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40"/>
    </row>
    <row r="44" spans="1:100" ht="12.75" customHeight="1" thickBot="1">
      <c r="A44" s="60"/>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528">
        <f>IF(Equip!F51="","",Equip!F51)</f>
      </c>
      <c r="AJ44" s="529"/>
      <c r="AK44" s="529"/>
      <c r="AL44" s="529"/>
      <c r="AM44" s="529"/>
      <c r="AN44" s="529"/>
      <c r="AO44" s="529"/>
      <c r="AP44" s="529"/>
      <c r="AQ44" s="529"/>
      <c r="AR44" s="529"/>
      <c r="AS44" s="529"/>
      <c r="AT44" s="529"/>
      <c r="AU44" s="529"/>
      <c r="AV44" s="529"/>
      <c r="AW44" s="529"/>
      <c r="AX44" s="529"/>
      <c r="AY44" s="529"/>
      <c r="AZ44" s="529"/>
      <c r="BA44" s="529"/>
      <c r="BB44" s="529"/>
      <c r="BC44" s="529"/>
      <c r="BD44" s="529"/>
      <c r="BE44" s="529"/>
      <c r="BF44" s="529"/>
      <c r="BG44" s="529"/>
      <c r="BH44" s="529"/>
      <c r="BI44" s="529"/>
      <c r="BJ44" s="529"/>
      <c r="BK44" s="537" t="s">
        <v>558</v>
      </c>
      <c r="BL44" s="537"/>
      <c r="BM44" s="537"/>
      <c r="BN44" s="5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40"/>
    </row>
    <row r="45" spans="1:100" ht="12.75" customHeight="1">
      <c r="A45" s="60"/>
      <c r="B45" s="333" t="s">
        <v>548</v>
      </c>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5"/>
      <c r="AH45" s="38"/>
      <c r="AI45" s="531"/>
      <c r="AJ45" s="532"/>
      <c r="AK45" s="532"/>
      <c r="AL45" s="532"/>
      <c r="AM45" s="532"/>
      <c r="AN45" s="532"/>
      <c r="AO45" s="532"/>
      <c r="AP45" s="532"/>
      <c r="AQ45" s="532"/>
      <c r="AR45" s="532"/>
      <c r="AS45" s="532"/>
      <c r="AT45" s="532"/>
      <c r="AU45" s="532"/>
      <c r="AV45" s="532"/>
      <c r="AW45" s="532"/>
      <c r="AX45" s="532"/>
      <c r="AY45" s="532"/>
      <c r="AZ45" s="532"/>
      <c r="BA45" s="532"/>
      <c r="BB45" s="532"/>
      <c r="BC45" s="532"/>
      <c r="BD45" s="532"/>
      <c r="BE45" s="532"/>
      <c r="BF45" s="532"/>
      <c r="BG45" s="532"/>
      <c r="BH45" s="532"/>
      <c r="BI45" s="532"/>
      <c r="BJ45" s="532"/>
      <c r="BK45" s="68"/>
      <c r="BL45" s="68"/>
      <c r="BM45" s="68"/>
      <c r="BN45" s="69"/>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40"/>
    </row>
    <row r="46" spans="1:100" ht="12.75" customHeight="1">
      <c r="A46" s="60"/>
      <c r="B46" s="336"/>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8"/>
      <c r="AH46" s="38"/>
      <c r="AI46" s="534"/>
      <c r="AJ46" s="535"/>
      <c r="AK46" s="535"/>
      <c r="AL46" s="535"/>
      <c r="AM46" s="535"/>
      <c r="AN46" s="535"/>
      <c r="AO46" s="535"/>
      <c r="AP46" s="535"/>
      <c r="AQ46" s="535"/>
      <c r="AR46" s="535"/>
      <c r="AS46" s="535"/>
      <c r="AT46" s="535"/>
      <c r="AU46" s="535"/>
      <c r="AV46" s="535"/>
      <c r="AW46" s="535"/>
      <c r="AX46" s="535"/>
      <c r="AY46" s="535"/>
      <c r="AZ46" s="535"/>
      <c r="BA46" s="535"/>
      <c r="BB46" s="535"/>
      <c r="BC46" s="535"/>
      <c r="BD46" s="535"/>
      <c r="BE46" s="535"/>
      <c r="BF46" s="535"/>
      <c r="BG46" s="535"/>
      <c r="BH46" s="535"/>
      <c r="BI46" s="535"/>
      <c r="BJ46" s="535"/>
      <c r="BK46" s="70"/>
      <c r="BL46" s="70"/>
      <c r="BM46" s="70"/>
      <c r="BN46" s="71"/>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40"/>
    </row>
    <row r="47" spans="1:100" ht="12.75" customHeight="1">
      <c r="A47" s="60"/>
      <c r="B47" s="554">
        <f>IF(Powers!G11="","",Powers!G11)</f>
      </c>
      <c r="C47" s="554"/>
      <c r="D47" s="554"/>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38"/>
      <c r="AI47" s="528"/>
      <c r="AJ47" s="529"/>
      <c r="AK47" s="529"/>
      <c r="AL47" s="529"/>
      <c r="AM47" s="529"/>
      <c r="AN47" s="529"/>
      <c r="AO47" s="529"/>
      <c r="AP47" s="529"/>
      <c r="AQ47" s="529"/>
      <c r="AR47" s="529"/>
      <c r="AS47" s="529"/>
      <c r="AT47" s="529"/>
      <c r="AU47" s="529"/>
      <c r="AV47" s="529"/>
      <c r="AW47" s="529"/>
      <c r="AX47" s="529"/>
      <c r="AY47" s="529"/>
      <c r="AZ47" s="529"/>
      <c r="BA47" s="529"/>
      <c r="BB47" s="529"/>
      <c r="BC47" s="529"/>
      <c r="BD47" s="529"/>
      <c r="BE47" s="529"/>
      <c r="BF47" s="529"/>
      <c r="BG47" s="529"/>
      <c r="BH47" s="529"/>
      <c r="BI47" s="529"/>
      <c r="BJ47" s="529"/>
      <c r="BK47" s="537"/>
      <c r="BL47" s="537"/>
      <c r="BM47" s="537"/>
      <c r="BN47" s="5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40"/>
    </row>
    <row r="48" spans="1:100" ht="12.75" customHeight="1">
      <c r="A48" s="60"/>
      <c r="B48" s="554"/>
      <c r="C48" s="554"/>
      <c r="D48" s="554"/>
      <c r="E48" s="554"/>
      <c r="F48" s="554"/>
      <c r="G48" s="554"/>
      <c r="H48" s="554"/>
      <c r="I48" s="554"/>
      <c r="J48" s="554"/>
      <c r="K48" s="554"/>
      <c r="L48" s="554"/>
      <c r="M48" s="554"/>
      <c r="N48" s="554"/>
      <c r="O48" s="554"/>
      <c r="P48" s="554"/>
      <c r="Q48" s="554"/>
      <c r="R48" s="554"/>
      <c r="S48" s="554"/>
      <c r="T48" s="554"/>
      <c r="U48" s="554"/>
      <c r="V48" s="554"/>
      <c r="W48" s="554"/>
      <c r="X48" s="554"/>
      <c r="Y48" s="554"/>
      <c r="Z48" s="554"/>
      <c r="AA48" s="554"/>
      <c r="AB48" s="554"/>
      <c r="AC48" s="554"/>
      <c r="AD48" s="554"/>
      <c r="AE48" s="554"/>
      <c r="AF48" s="554"/>
      <c r="AG48" s="554"/>
      <c r="AH48" s="38"/>
      <c r="AI48" s="531"/>
      <c r="AJ48" s="532"/>
      <c r="AK48" s="532"/>
      <c r="AL48" s="532"/>
      <c r="AM48" s="532"/>
      <c r="AN48" s="532"/>
      <c r="AO48" s="532"/>
      <c r="AP48" s="532"/>
      <c r="AQ48" s="532"/>
      <c r="AR48" s="532"/>
      <c r="AS48" s="532"/>
      <c r="AT48" s="532"/>
      <c r="AU48" s="532"/>
      <c r="AV48" s="532"/>
      <c r="AW48" s="532"/>
      <c r="AX48" s="532"/>
      <c r="AY48" s="532"/>
      <c r="AZ48" s="532"/>
      <c r="BA48" s="532"/>
      <c r="BB48" s="532"/>
      <c r="BC48" s="532"/>
      <c r="BD48" s="532"/>
      <c r="BE48" s="532"/>
      <c r="BF48" s="532"/>
      <c r="BG48" s="532"/>
      <c r="BH48" s="532"/>
      <c r="BI48" s="532"/>
      <c r="BJ48" s="532"/>
      <c r="BK48" s="68"/>
      <c r="BL48" s="68"/>
      <c r="BM48" s="68"/>
      <c r="BN48" s="69"/>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40"/>
    </row>
    <row r="49" spans="1:100" ht="12.75" customHeight="1">
      <c r="A49" s="60"/>
      <c r="B49" s="554"/>
      <c r="C49" s="554"/>
      <c r="D49" s="554"/>
      <c r="E49" s="554"/>
      <c r="F49" s="554"/>
      <c r="G49" s="554"/>
      <c r="H49" s="554"/>
      <c r="I49" s="554"/>
      <c r="J49" s="554"/>
      <c r="K49" s="554"/>
      <c r="L49" s="554"/>
      <c r="M49" s="554"/>
      <c r="N49" s="554"/>
      <c r="O49" s="554"/>
      <c r="P49" s="554"/>
      <c r="Q49" s="554"/>
      <c r="R49" s="554"/>
      <c r="S49" s="554"/>
      <c r="T49" s="554"/>
      <c r="U49" s="554"/>
      <c r="V49" s="554"/>
      <c r="W49" s="554"/>
      <c r="X49" s="554"/>
      <c r="Y49" s="554"/>
      <c r="Z49" s="554"/>
      <c r="AA49" s="554"/>
      <c r="AB49" s="554"/>
      <c r="AC49" s="554"/>
      <c r="AD49" s="554"/>
      <c r="AE49" s="554"/>
      <c r="AF49" s="554"/>
      <c r="AG49" s="554"/>
      <c r="AH49" s="38"/>
      <c r="AI49" s="534"/>
      <c r="AJ49" s="535"/>
      <c r="AK49" s="535"/>
      <c r="AL49" s="535"/>
      <c r="AM49" s="535"/>
      <c r="AN49" s="535"/>
      <c r="AO49" s="535"/>
      <c r="AP49" s="535"/>
      <c r="AQ49" s="535"/>
      <c r="AR49" s="535"/>
      <c r="AS49" s="535"/>
      <c r="AT49" s="535"/>
      <c r="AU49" s="535"/>
      <c r="AV49" s="535"/>
      <c r="AW49" s="535"/>
      <c r="AX49" s="535"/>
      <c r="AY49" s="535"/>
      <c r="AZ49" s="535"/>
      <c r="BA49" s="535"/>
      <c r="BB49" s="535"/>
      <c r="BC49" s="535"/>
      <c r="BD49" s="535"/>
      <c r="BE49" s="535"/>
      <c r="BF49" s="535"/>
      <c r="BG49" s="535"/>
      <c r="BH49" s="535"/>
      <c r="BI49" s="535"/>
      <c r="BJ49" s="535"/>
      <c r="BK49" s="70"/>
      <c r="BL49" s="70"/>
      <c r="BM49" s="70"/>
      <c r="BN49" s="71"/>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40"/>
    </row>
    <row r="50" spans="1:100" ht="12.75" customHeight="1">
      <c r="A50" s="60"/>
      <c r="B50" s="554">
        <f>IF(Powers!G17="","",Powers!G17)</f>
      </c>
      <c r="C50" s="554"/>
      <c r="D50" s="554"/>
      <c r="E50" s="554"/>
      <c r="F50" s="554"/>
      <c r="G50" s="554"/>
      <c r="H50" s="554"/>
      <c r="I50" s="554"/>
      <c r="J50" s="554"/>
      <c r="K50" s="554"/>
      <c r="L50" s="554"/>
      <c r="M50" s="554"/>
      <c r="N50" s="554"/>
      <c r="O50" s="554"/>
      <c r="P50" s="554"/>
      <c r="Q50" s="554"/>
      <c r="R50" s="554"/>
      <c r="S50" s="554"/>
      <c r="T50" s="554"/>
      <c r="U50" s="554"/>
      <c r="V50" s="554"/>
      <c r="W50" s="554"/>
      <c r="X50" s="554"/>
      <c r="Y50" s="554"/>
      <c r="Z50" s="554"/>
      <c r="AA50" s="554"/>
      <c r="AB50" s="554"/>
      <c r="AC50" s="554"/>
      <c r="AD50" s="554"/>
      <c r="AE50" s="554"/>
      <c r="AF50" s="554"/>
      <c r="AG50" s="554"/>
      <c r="AH50" s="38"/>
      <c r="AI50" s="528"/>
      <c r="AJ50" s="529"/>
      <c r="AK50" s="529"/>
      <c r="AL50" s="529"/>
      <c r="AM50" s="529"/>
      <c r="AN50" s="529"/>
      <c r="AO50" s="529"/>
      <c r="AP50" s="529"/>
      <c r="AQ50" s="529"/>
      <c r="AR50" s="529"/>
      <c r="AS50" s="529"/>
      <c r="AT50" s="529"/>
      <c r="AU50" s="529"/>
      <c r="AV50" s="529"/>
      <c r="AW50" s="529"/>
      <c r="AX50" s="529"/>
      <c r="AY50" s="529"/>
      <c r="AZ50" s="529"/>
      <c r="BA50" s="529"/>
      <c r="BB50" s="529"/>
      <c r="BC50" s="529"/>
      <c r="BD50" s="529"/>
      <c r="BE50" s="529"/>
      <c r="BF50" s="529"/>
      <c r="BG50" s="529"/>
      <c r="BH50" s="529"/>
      <c r="BI50" s="529"/>
      <c r="BJ50" s="529"/>
      <c r="BK50" s="537"/>
      <c r="BL50" s="537"/>
      <c r="BM50" s="537"/>
      <c r="BN50" s="5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40"/>
    </row>
    <row r="51" spans="1:100" ht="12.75" customHeight="1">
      <c r="A51" s="60"/>
      <c r="B51" s="554"/>
      <c r="C51" s="554"/>
      <c r="D51" s="554"/>
      <c r="E51" s="554"/>
      <c r="F51" s="554"/>
      <c r="G51" s="554"/>
      <c r="H51" s="554"/>
      <c r="I51" s="554"/>
      <c r="J51" s="554"/>
      <c r="K51" s="554"/>
      <c r="L51" s="554"/>
      <c r="M51" s="554"/>
      <c r="N51" s="554"/>
      <c r="O51" s="554"/>
      <c r="P51" s="554"/>
      <c r="Q51" s="554"/>
      <c r="R51" s="554"/>
      <c r="S51" s="554"/>
      <c r="T51" s="554"/>
      <c r="U51" s="554"/>
      <c r="V51" s="554"/>
      <c r="W51" s="554"/>
      <c r="X51" s="554"/>
      <c r="Y51" s="554"/>
      <c r="Z51" s="554"/>
      <c r="AA51" s="554"/>
      <c r="AB51" s="554"/>
      <c r="AC51" s="554"/>
      <c r="AD51" s="554"/>
      <c r="AE51" s="554"/>
      <c r="AF51" s="554"/>
      <c r="AG51" s="554"/>
      <c r="AH51" s="38"/>
      <c r="AI51" s="531"/>
      <c r="AJ51" s="532"/>
      <c r="AK51" s="532"/>
      <c r="AL51" s="532"/>
      <c r="AM51" s="532"/>
      <c r="AN51" s="532"/>
      <c r="AO51" s="532"/>
      <c r="AP51" s="532"/>
      <c r="AQ51" s="532"/>
      <c r="AR51" s="532"/>
      <c r="AS51" s="532"/>
      <c r="AT51" s="532"/>
      <c r="AU51" s="532"/>
      <c r="AV51" s="532"/>
      <c r="AW51" s="532"/>
      <c r="AX51" s="532"/>
      <c r="AY51" s="532"/>
      <c r="AZ51" s="532"/>
      <c r="BA51" s="532"/>
      <c r="BB51" s="532"/>
      <c r="BC51" s="532"/>
      <c r="BD51" s="532"/>
      <c r="BE51" s="532"/>
      <c r="BF51" s="532"/>
      <c r="BG51" s="532"/>
      <c r="BH51" s="532"/>
      <c r="BI51" s="532"/>
      <c r="BJ51" s="532"/>
      <c r="BK51" s="68"/>
      <c r="BL51" s="68"/>
      <c r="BM51" s="68"/>
      <c r="BN51" s="69"/>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40"/>
    </row>
    <row r="52" spans="1:100" ht="12.75" customHeight="1">
      <c r="A52" s="60"/>
      <c r="B52" s="554"/>
      <c r="C52" s="554"/>
      <c r="D52" s="554"/>
      <c r="E52" s="554"/>
      <c r="F52" s="554"/>
      <c r="G52" s="554"/>
      <c r="H52" s="554"/>
      <c r="I52" s="554"/>
      <c r="J52" s="554"/>
      <c r="K52" s="554"/>
      <c r="L52" s="554"/>
      <c r="M52" s="554"/>
      <c r="N52" s="554"/>
      <c r="O52" s="554"/>
      <c r="P52" s="554"/>
      <c r="Q52" s="554"/>
      <c r="R52" s="554"/>
      <c r="S52" s="554"/>
      <c r="T52" s="554"/>
      <c r="U52" s="554"/>
      <c r="V52" s="554"/>
      <c r="W52" s="554"/>
      <c r="X52" s="554"/>
      <c r="Y52" s="554"/>
      <c r="Z52" s="554"/>
      <c r="AA52" s="554"/>
      <c r="AB52" s="554"/>
      <c r="AC52" s="554"/>
      <c r="AD52" s="554"/>
      <c r="AE52" s="554"/>
      <c r="AF52" s="554"/>
      <c r="AG52" s="554"/>
      <c r="AH52" s="38"/>
      <c r="AI52" s="534"/>
      <c r="AJ52" s="535"/>
      <c r="AK52" s="535"/>
      <c r="AL52" s="535"/>
      <c r="AM52" s="535"/>
      <c r="AN52" s="535"/>
      <c r="AO52" s="535"/>
      <c r="AP52" s="535"/>
      <c r="AQ52" s="535"/>
      <c r="AR52" s="535"/>
      <c r="AS52" s="535"/>
      <c r="AT52" s="535"/>
      <c r="AU52" s="535"/>
      <c r="AV52" s="535"/>
      <c r="AW52" s="535"/>
      <c r="AX52" s="535"/>
      <c r="AY52" s="535"/>
      <c r="AZ52" s="535"/>
      <c r="BA52" s="535"/>
      <c r="BB52" s="535"/>
      <c r="BC52" s="535"/>
      <c r="BD52" s="535"/>
      <c r="BE52" s="535"/>
      <c r="BF52" s="535"/>
      <c r="BG52" s="535"/>
      <c r="BH52" s="535"/>
      <c r="BI52" s="535"/>
      <c r="BJ52" s="535"/>
      <c r="BK52" s="70"/>
      <c r="BL52" s="70"/>
      <c r="BM52" s="70"/>
      <c r="BN52" s="71"/>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40"/>
    </row>
    <row r="53" spans="1:100" ht="12.75" customHeight="1">
      <c r="A53" s="60"/>
      <c r="B53" s="554">
        <f>IF(Powers!G23="","",Powers!G23)</f>
      </c>
      <c r="C53" s="554"/>
      <c r="D53" s="554"/>
      <c r="E53" s="554"/>
      <c r="F53" s="554"/>
      <c r="G53" s="554"/>
      <c r="H53" s="554"/>
      <c r="I53" s="554"/>
      <c r="J53" s="554"/>
      <c r="K53" s="554"/>
      <c r="L53" s="554"/>
      <c r="M53" s="554"/>
      <c r="N53" s="554"/>
      <c r="O53" s="554"/>
      <c r="P53" s="554"/>
      <c r="Q53" s="554"/>
      <c r="R53" s="554"/>
      <c r="S53" s="554"/>
      <c r="T53" s="554"/>
      <c r="U53" s="554"/>
      <c r="V53" s="554"/>
      <c r="W53" s="554"/>
      <c r="X53" s="554"/>
      <c r="Y53" s="554"/>
      <c r="Z53" s="554"/>
      <c r="AA53" s="554"/>
      <c r="AB53" s="554"/>
      <c r="AC53" s="554"/>
      <c r="AD53" s="554"/>
      <c r="AE53" s="554"/>
      <c r="AF53" s="554"/>
      <c r="AG53" s="554"/>
      <c r="AH53" s="38"/>
      <c r="AI53" s="528"/>
      <c r="AJ53" s="529"/>
      <c r="AK53" s="529"/>
      <c r="AL53" s="529"/>
      <c r="AM53" s="529"/>
      <c r="AN53" s="529"/>
      <c r="AO53" s="529"/>
      <c r="AP53" s="529"/>
      <c r="AQ53" s="529"/>
      <c r="AR53" s="529"/>
      <c r="AS53" s="529"/>
      <c r="AT53" s="529"/>
      <c r="AU53" s="529"/>
      <c r="AV53" s="529"/>
      <c r="AW53" s="529"/>
      <c r="AX53" s="529"/>
      <c r="AY53" s="529"/>
      <c r="AZ53" s="529"/>
      <c r="BA53" s="529"/>
      <c r="BB53" s="529"/>
      <c r="BC53" s="529"/>
      <c r="BD53" s="529"/>
      <c r="BE53" s="529"/>
      <c r="BF53" s="529"/>
      <c r="BG53" s="529"/>
      <c r="BH53" s="529"/>
      <c r="BI53" s="529"/>
      <c r="BJ53" s="529"/>
      <c r="BK53" s="537"/>
      <c r="BL53" s="537"/>
      <c r="BM53" s="537"/>
      <c r="BN53" s="5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40"/>
    </row>
    <row r="54" spans="1:100" ht="12.75" customHeight="1">
      <c r="A54" s="60"/>
      <c r="B54" s="554"/>
      <c r="C54" s="554"/>
      <c r="D54" s="554"/>
      <c r="E54" s="554"/>
      <c r="F54" s="554"/>
      <c r="G54" s="554"/>
      <c r="H54" s="554"/>
      <c r="I54" s="554"/>
      <c r="J54" s="554"/>
      <c r="K54" s="554"/>
      <c r="L54" s="554"/>
      <c r="M54" s="554"/>
      <c r="N54" s="554"/>
      <c r="O54" s="554"/>
      <c r="P54" s="554"/>
      <c r="Q54" s="554"/>
      <c r="R54" s="554"/>
      <c r="S54" s="554"/>
      <c r="T54" s="554"/>
      <c r="U54" s="554"/>
      <c r="V54" s="554"/>
      <c r="W54" s="554"/>
      <c r="X54" s="554"/>
      <c r="Y54" s="554"/>
      <c r="Z54" s="554"/>
      <c r="AA54" s="554"/>
      <c r="AB54" s="554"/>
      <c r="AC54" s="554"/>
      <c r="AD54" s="554"/>
      <c r="AE54" s="554"/>
      <c r="AF54" s="554"/>
      <c r="AG54" s="554"/>
      <c r="AH54" s="38"/>
      <c r="AI54" s="531"/>
      <c r="AJ54" s="532"/>
      <c r="AK54" s="532"/>
      <c r="AL54" s="532"/>
      <c r="AM54" s="532"/>
      <c r="AN54" s="532"/>
      <c r="AO54" s="532"/>
      <c r="AP54" s="532"/>
      <c r="AQ54" s="532"/>
      <c r="AR54" s="532"/>
      <c r="AS54" s="532"/>
      <c r="AT54" s="532"/>
      <c r="AU54" s="532"/>
      <c r="AV54" s="532"/>
      <c r="AW54" s="532"/>
      <c r="AX54" s="532"/>
      <c r="AY54" s="532"/>
      <c r="AZ54" s="532"/>
      <c r="BA54" s="532"/>
      <c r="BB54" s="532"/>
      <c r="BC54" s="532"/>
      <c r="BD54" s="532"/>
      <c r="BE54" s="532"/>
      <c r="BF54" s="532"/>
      <c r="BG54" s="532"/>
      <c r="BH54" s="532"/>
      <c r="BI54" s="532"/>
      <c r="BJ54" s="532"/>
      <c r="BK54" s="68"/>
      <c r="BL54" s="68"/>
      <c r="BM54" s="68"/>
      <c r="BN54" s="69"/>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40"/>
    </row>
    <row r="55" spans="1:100" ht="12.75" customHeight="1">
      <c r="A55" s="60"/>
      <c r="B55" s="554"/>
      <c r="C55" s="554"/>
      <c r="D55" s="554"/>
      <c r="E55" s="554"/>
      <c r="F55" s="554"/>
      <c r="G55" s="554"/>
      <c r="H55" s="554"/>
      <c r="I55" s="554"/>
      <c r="J55" s="554"/>
      <c r="K55" s="554"/>
      <c r="L55" s="554"/>
      <c r="M55" s="554"/>
      <c r="N55" s="554"/>
      <c r="O55" s="554"/>
      <c r="P55" s="554"/>
      <c r="Q55" s="554"/>
      <c r="R55" s="554"/>
      <c r="S55" s="554"/>
      <c r="T55" s="554"/>
      <c r="U55" s="554"/>
      <c r="V55" s="554"/>
      <c r="W55" s="554"/>
      <c r="X55" s="554"/>
      <c r="Y55" s="554"/>
      <c r="Z55" s="554"/>
      <c r="AA55" s="554"/>
      <c r="AB55" s="554"/>
      <c r="AC55" s="554"/>
      <c r="AD55" s="554"/>
      <c r="AE55" s="554"/>
      <c r="AF55" s="554"/>
      <c r="AG55" s="554"/>
      <c r="AH55" s="38"/>
      <c r="AI55" s="534"/>
      <c r="AJ55" s="535"/>
      <c r="AK55" s="535"/>
      <c r="AL55" s="535"/>
      <c r="AM55" s="535"/>
      <c r="AN55" s="535"/>
      <c r="AO55" s="535"/>
      <c r="AP55" s="535"/>
      <c r="AQ55" s="535"/>
      <c r="AR55" s="535"/>
      <c r="AS55" s="535"/>
      <c r="AT55" s="535"/>
      <c r="AU55" s="535"/>
      <c r="AV55" s="535"/>
      <c r="AW55" s="535"/>
      <c r="AX55" s="535"/>
      <c r="AY55" s="535"/>
      <c r="AZ55" s="535"/>
      <c r="BA55" s="535"/>
      <c r="BB55" s="535"/>
      <c r="BC55" s="535"/>
      <c r="BD55" s="535"/>
      <c r="BE55" s="535"/>
      <c r="BF55" s="535"/>
      <c r="BG55" s="535"/>
      <c r="BH55" s="535"/>
      <c r="BI55" s="535"/>
      <c r="BJ55" s="535"/>
      <c r="BK55" s="70"/>
      <c r="BL55" s="70"/>
      <c r="BM55" s="70"/>
      <c r="BN55" s="71"/>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40"/>
    </row>
    <row r="56" spans="1:100" ht="12.75" customHeight="1">
      <c r="A56" s="60"/>
      <c r="B56" s="554">
        <f>IF(Powers!G29="","",Powers!G29)</f>
      </c>
      <c r="C56" s="554"/>
      <c r="D56" s="554"/>
      <c r="E56" s="554"/>
      <c r="F56" s="554"/>
      <c r="G56" s="554"/>
      <c r="H56" s="554"/>
      <c r="I56" s="554"/>
      <c r="J56" s="554"/>
      <c r="K56" s="554"/>
      <c r="L56" s="554"/>
      <c r="M56" s="554"/>
      <c r="N56" s="554"/>
      <c r="O56" s="554"/>
      <c r="P56" s="554"/>
      <c r="Q56" s="554"/>
      <c r="R56" s="554"/>
      <c r="S56" s="554"/>
      <c r="T56" s="554"/>
      <c r="U56" s="554"/>
      <c r="V56" s="554"/>
      <c r="W56" s="554"/>
      <c r="X56" s="554"/>
      <c r="Y56" s="554"/>
      <c r="Z56" s="554"/>
      <c r="AA56" s="554"/>
      <c r="AB56" s="554"/>
      <c r="AC56" s="554"/>
      <c r="AD56" s="554"/>
      <c r="AE56" s="554"/>
      <c r="AF56" s="554"/>
      <c r="AG56" s="554"/>
      <c r="AH56" s="38"/>
      <c r="AI56" s="528"/>
      <c r="AJ56" s="529"/>
      <c r="AK56" s="529"/>
      <c r="AL56" s="529"/>
      <c r="AM56" s="529"/>
      <c r="AN56" s="529"/>
      <c r="AO56" s="529"/>
      <c r="AP56" s="529"/>
      <c r="AQ56" s="529"/>
      <c r="AR56" s="529"/>
      <c r="AS56" s="529"/>
      <c r="AT56" s="529"/>
      <c r="AU56" s="529"/>
      <c r="AV56" s="529"/>
      <c r="AW56" s="529"/>
      <c r="AX56" s="529"/>
      <c r="AY56" s="529"/>
      <c r="AZ56" s="529"/>
      <c r="BA56" s="529"/>
      <c r="BB56" s="529"/>
      <c r="BC56" s="529"/>
      <c r="BD56" s="529"/>
      <c r="BE56" s="529"/>
      <c r="BF56" s="529"/>
      <c r="BG56" s="529"/>
      <c r="BH56" s="529"/>
      <c r="BI56" s="529"/>
      <c r="BJ56" s="529"/>
      <c r="BK56" s="537"/>
      <c r="BL56" s="537"/>
      <c r="BM56" s="537"/>
      <c r="BN56" s="5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40"/>
    </row>
    <row r="57" spans="1:100" ht="12.75" customHeight="1">
      <c r="A57" s="60"/>
      <c r="B57" s="554"/>
      <c r="C57" s="554"/>
      <c r="D57" s="554"/>
      <c r="E57" s="554"/>
      <c r="F57" s="554"/>
      <c r="G57" s="554"/>
      <c r="H57" s="554"/>
      <c r="I57" s="554"/>
      <c r="J57" s="554"/>
      <c r="K57" s="554"/>
      <c r="L57" s="554"/>
      <c r="M57" s="554"/>
      <c r="N57" s="554"/>
      <c r="O57" s="554"/>
      <c r="P57" s="554"/>
      <c r="Q57" s="554"/>
      <c r="R57" s="554"/>
      <c r="S57" s="554"/>
      <c r="T57" s="554"/>
      <c r="U57" s="554"/>
      <c r="V57" s="554"/>
      <c r="W57" s="554"/>
      <c r="X57" s="554"/>
      <c r="Y57" s="554"/>
      <c r="Z57" s="554"/>
      <c r="AA57" s="554"/>
      <c r="AB57" s="554"/>
      <c r="AC57" s="554"/>
      <c r="AD57" s="554"/>
      <c r="AE57" s="554"/>
      <c r="AF57" s="554"/>
      <c r="AG57" s="554"/>
      <c r="AH57" s="38"/>
      <c r="AI57" s="531"/>
      <c r="AJ57" s="532"/>
      <c r="AK57" s="532"/>
      <c r="AL57" s="532"/>
      <c r="AM57" s="532"/>
      <c r="AN57" s="532"/>
      <c r="AO57" s="532"/>
      <c r="AP57" s="532"/>
      <c r="AQ57" s="532"/>
      <c r="AR57" s="532"/>
      <c r="AS57" s="532"/>
      <c r="AT57" s="532"/>
      <c r="AU57" s="532"/>
      <c r="AV57" s="532"/>
      <c r="AW57" s="532"/>
      <c r="AX57" s="532"/>
      <c r="AY57" s="532"/>
      <c r="AZ57" s="532"/>
      <c r="BA57" s="532"/>
      <c r="BB57" s="532"/>
      <c r="BC57" s="532"/>
      <c r="BD57" s="532"/>
      <c r="BE57" s="532"/>
      <c r="BF57" s="532"/>
      <c r="BG57" s="532"/>
      <c r="BH57" s="532"/>
      <c r="BI57" s="532"/>
      <c r="BJ57" s="532"/>
      <c r="BK57" s="68"/>
      <c r="BL57" s="68"/>
      <c r="BM57" s="68"/>
      <c r="BN57" s="69"/>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40"/>
    </row>
    <row r="58" spans="1:100" ht="12.75" customHeight="1">
      <c r="A58" s="60"/>
      <c r="B58" s="554"/>
      <c r="C58" s="554"/>
      <c r="D58" s="554"/>
      <c r="E58" s="554"/>
      <c r="F58" s="554"/>
      <c r="G58" s="554"/>
      <c r="H58" s="554"/>
      <c r="I58" s="554"/>
      <c r="J58" s="554"/>
      <c r="K58" s="554"/>
      <c r="L58" s="554"/>
      <c r="M58" s="554"/>
      <c r="N58" s="554"/>
      <c r="O58" s="554"/>
      <c r="P58" s="554"/>
      <c r="Q58" s="554"/>
      <c r="R58" s="554"/>
      <c r="S58" s="554"/>
      <c r="T58" s="554"/>
      <c r="U58" s="554"/>
      <c r="V58" s="554"/>
      <c r="W58" s="554"/>
      <c r="X58" s="554"/>
      <c r="Y58" s="554"/>
      <c r="Z58" s="554"/>
      <c r="AA58" s="554"/>
      <c r="AB58" s="554"/>
      <c r="AC58" s="554"/>
      <c r="AD58" s="554"/>
      <c r="AE58" s="554"/>
      <c r="AF58" s="554"/>
      <c r="AG58" s="554"/>
      <c r="AH58" s="38"/>
      <c r="AI58" s="534"/>
      <c r="AJ58" s="535"/>
      <c r="AK58" s="535"/>
      <c r="AL58" s="535"/>
      <c r="AM58" s="535"/>
      <c r="AN58" s="535"/>
      <c r="AO58" s="535"/>
      <c r="AP58" s="535"/>
      <c r="AQ58" s="535"/>
      <c r="AR58" s="535"/>
      <c r="AS58" s="535"/>
      <c r="AT58" s="535"/>
      <c r="AU58" s="535"/>
      <c r="AV58" s="535"/>
      <c r="AW58" s="535"/>
      <c r="AX58" s="535"/>
      <c r="AY58" s="535"/>
      <c r="AZ58" s="535"/>
      <c r="BA58" s="535"/>
      <c r="BB58" s="535"/>
      <c r="BC58" s="535"/>
      <c r="BD58" s="535"/>
      <c r="BE58" s="535"/>
      <c r="BF58" s="535"/>
      <c r="BG58" s="535"/>
      <c r="BH58" s="535"/>
      <c r="BI58" s="535"/>
      <c r="BJ58" s="535"/>
      <c r="BK58" s="70"/>
      <c r="BL58" s="70"/>
      <c r="BM58" s="70"/>
      <c r="BN58" s="71"/>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40"/>
    </row>
    <row r="59" spans="1:100" ht="12.75" customHeight="1">
      <c r="A59" s="60"/>
      <c r="B59" s="554">
        <f>IF(Powers!G35="","",Powers!G35)</f>
      </c>
      <c r="C59" s="554"/>
      <c r="D59" s="554"/>
      <c r="E59" s="554"/>
      <c r="F59" s="554"/>
      <c r="G59" s="554"/>
      <c r="H59" s="554"/>
      <c r="I59" s="554"/>
      <c r="J59" s="554"/>
      <c r="K59" s="554"/>
      <c r="L59" s="554"/>
      <c r="M59" s="554"/>
      <c r="N59" s="554"/>
      <c r="O59" s="554"/>
      <c r="P59" s="554"/>
      <c r="Q59" s="554"/>
      <c r="R59" s="554"/>
      <c r="S59" s="554"/>
      <c r="T59" s="554"/>
      <c r="U59" s="554"/>
      <c r="V59" s="554"/>
      <c r="W59" s="554"/>
      <c r="X59" s="554"/>
      <c r="Y59" s="554"/>
      <c r="Z59" s="554"/>
      <c r="AA59" s="554"/>
      <c r="AB59" s="554"/>
      <c r="AC59" s="554"/>
      <c r="AD59" s="554"/>
      <c r="AE59" s="554"/>
      <c r="AF59" s="554"/>
      <c r="AG59" s="554"/>
      <c r="AH59" s="38"/>
      <c r="AI59" s="528"/>
      <c r="AJ59" s="529"/>
      <c r="AK59" s="529"/>
      <c r="AL59" s="529"/>
      <c r="AM59" s="529"/>
      <c r="AN59" s="529"/>
      <c r="AO59" s="529"/>
      <c r="AP59" s="529"/>
      <c r="AQ59" s="529"/>
      <c r="AR59" s="529"/>
      <c r="AS59" s="529"/>
      <c r="AT59" s="529"/>
      <c r="AU59" s="529"/>
      <c r="AV59" s="529"/>
      <c r="AW59" s="529"/>
      <c r="AX59" s="529"/>
      <c r="AY59" s="529"/>
      <c r="AZ59" s="529"/>
      <c r="BA59" s="529"/>
      <c r="BB59" s="529"/>
      <c r="BC59" s="529"/>
      <c r="BD59" s="529"/>
      <c r="BE59" s="529"/>
      <c r="BF59" s="529"/>
      <c r="BG59" s="529"/>
      <c r="BH59" s="529"/>
      <c r="BI59" s="529"/>
      <c r="BJ59" s="529"/>
      <c r="BK59" s="537"/>
      <c r="BL59" s="537"/>
      <c r="BM59" s="537"/>
      <c r="BN59" s="5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40"/>
    </row>
    <row r="60" spans="1:100" ht="12.75" customHeight="1">
      <c r="A60" s="60"/>
      <c r="B60" s="554"/>
      <c r="C60" s="554"/>
      <c r="D60" s="554"/>
      <c r="E60" s="554"/>
      <c r="F60" s="554"/>
      <c r="G60" s="554"/>
      <c r="H60" s="554"/>
      <c r="I60" s="554"/>
      <c r="J60" s="554"/>
      <c r="K60" s="554"/>
      <c r="L60" s="554"/>
      <c r="M60" s="554"/>
      <c r="N60" s="554"/>
      <c r="O60" s="554"/>
      <c r="P60" s="554"/>
      <c r="Q60" s="554"/>
      <c r="R60" s="554"/>
      <c r="S60" s="554"/>
      <c r="T60" s="554"/>
      <c r="U60" s="554"/>
      <c r="V60" s="554"/>
      <c r="W60" s="554"/>
      <c r="X60" s="554"/>
      <c r="Y60" s="554"/>
      <c r="Z60" s="554"/>
      <c r="AA60" s="554"/>
      <c r="AB60" s="554"/>
      <c r="AC60" s="554"/>
      <c r="AD60" s="554"/>
      <c r="AE60" s="554"/>
      <c r="AF60" s="554"/>
      <c r="AG60" s="554"/>
      <c r="AH60" s="38"/>
      <c r="AI60" s="531"/>
      <c r="AJ60" s="532"/>
      <c r="AK60" s="532"/>
      <c r="AL60" s="532"/>
      <c r="AM60" s="532"/>
      <c r="AN60" s="532"/>
      <c r="AO60" s="532"/>
      <c r="AP60" s="532"/>
      <c r="AQ60" s="532"/>
      <c r="AR60" s="532"/>
      <c r="AS60" s="532"/>
      <c r="AT60" s="532"/>
      <c r="AU60" s="532"/>
      <c r="AV60" s="532"/>
      <c r="AW60" s="532"/>
      <c r="AX60" s="532"/>
      <c r="AY60" s="532"/>
      <c r="AZ60" s="532"/>
      <c r="BA60" s="532"/>
      <c r="BB60" s="532"/>
      <c r="BC60" s="532"/>
      <c r="BD60" s="532"/>
      <c r="BE60" s="532"/>
      <c r="BF60" s="532"/>
      <c r="BG60" s="532"/>
      <c r="BH60" s="532"/>
      <c r="BI60" s="532"/>
      <c r="BJ60" s="532"/>
      <c r="BK60" s="68"/>
      <c r="BL60" s="68"/>
      <c r="BM60" s="68"/>
      <c r="BN60" s="69"/>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40"/>
    </row>
    <row r="61" spans="1:100" ht="12.75" customHeight="1">
      <c r="A61" s="60"/>
      <c r="B61" s="554"/>
      <c r="C61" s="554"/>
      <c r="D61" s="554"/>
      <c r="E61" s="554"/>
      <c r="F61" s="554"/>
      <c r="G61" s="554"/>
      <c r="H61" s="554"/>
      <c r="I61" s="554"/>
      <c r="J61" s="554"/>
      <c r="K61" s="554"/>
      <c r="L61" s="554"/>
      <c r="M61" s="554"/>
      <c r="N61" s="554"/>
      <c r="O61" s="554"/>
      <c r="P61" s="554"/>
      <c r="Q61" s="554"/>
      <c r="R61" s="554"/>
      <c r="S61" s="554"/>
      <c r="T61" s="554"/>
      <c r="U61" s="554"/>
      <c r="V61" s="554"/>
      <c r="W61" s="554"/>
      <c r="X61" s="554"/>
      <c r="Y61" s="554"/>
      <c r="Z61" s="554"/>
      <c r="AA61" s="554"/>
      <c r="AB61" s="554"/>
      <c r="AC61" s="554"/>
      <c r="AD61" s="554"/>
      <c r="AE61" s="554"/>
      <c r="AF61" s="554"/>
      <c r="AG61" s="554"/>
      <c r="AH61" s="38"/>
      <c r="AI61" s="534"/>
      <c r="AJ61" s="535"/>
      <c r="AK61" s="535"/>
      <c r="AL61" s="535"/>
      <c r="AM61" s="535"/>
      <c r="AN61" s="535"/>
      <c r="AO61" s="535"/>
      <c r="AP61" s="535"/>
      <c r="AQ61" s="535"/>
      <c r="AR61" s="535"/>
      <c r="AS61" s="535"/>
      <c r="AT61" s="535"/>
      <c r="AU61" s="535"/>
      <c r="AV61" s="535"/>
      <c r="AW61" s="535"/>
      <c r="AX61" s="535"/>
      <c r="AY61" s="535"/>
      <c r="AZ61" s="535"/>
      <c r="BA61" s="535"/>
      <c r="BB61" s="535"/>
      <c r="BC61" s="535"/>
      <c r="BD61" s="535"/>
      <c r="BE61" s="535"/>
      <c r="BF61" s="535"/>
      <c r="BG61" s="535"/>
      <c r="BH61" s="535"/>
      <c r="BI61" s="535"/>
      <c r="BJ61" s="535"/>
      <c r="BK61" s="70"/>
      <c r="BL61" s="70"/>
      <c r="BM61" s="70"/>
      <c r="BN61" s="71"/>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40"/>
    </row>
    <row r="62" spans="1:100" ht="12.75" customHeight="1">
      <c r="A62" s="60"/>
      <c r="B62" s="554">
        <f>IF(Powers!G41="","",Powers!G41)</f>
      </c>
      <c r="C62" s="554"/>
      <c r="D62" s="554"/>
      <c r="E62" s="554"/>
      <c r="F62" s="554"/>
      <c r="G62" s="554"/>
      <c r="H62" s="554"/>
      <c r="I62" s="554"/>
      <c r="J62" s="554"/>
      <c r="K62" s="554"/>
      <c r="L62" s="554"/>
      <c r="M62" s="554"/>
      <c r="N62" s="554"/>
      <c r="O62" s="554"/>
      <c r="P62" s="554"/>
      <c r="Q62" s="554"/>
      <c r="R62" s="554"/>
      <c r="S62" s="554"/>
      <c r="T62" s="554"/>
      <c r="U62" s="554"/>
      <c r="V62" s="554"/>
      <c r="W62" s="554"/>
      <c r="X62" s="554"/>
      <c r="Y62" s="554"/>
      <c r="Z62" s="554"/>
      <c r="AA62" s="554"/>
      <c r="AB62" s="554"/>
      <c r="AC62" s="554"/>
      <c r="AD62" s="554"/>
      <c r="AE62" s="554"/>
      <c r="AF62" s="554"/>
      <c r="AG62" s="554"/>
      <c r="AH62" s="38"/>
      <c r="AI62" s="528"/>
      <c r="AJ62" s="529"/>
      <c r="AK62" s="529"/>
      <c r="AL62" s="529"/>
      <c r="AM62" s="529"/>
      <c r="AN62" s="529"/>
      <c r="AO62" s="529"/>
      <c r="AP62" s="529"/>
      <c r="AQ62" s="529"/>
      <c r="AR62" s="529"/>
      <c r="AS62" s="529"/>
      <c r="AT62" s="529"/>
      <c r="AU62" s="529"/>
      <c r="AV62" s="529"/>
      <c r="AW62" s="529"/>
      <c r="AX62" s="529"/>
      <c r="AY62" s="529"/>
      <c r="AZ62" s="529"/>
      <c r="BA62" s="529"/>
      <c r="BB62" s="529"/>
      <c r="BC62" s="529"/>
      <c r="BD62" s="529"/>
      <c r="BE62" s="529"/>
      <c r="BF62" s="529"/>
      <c r="BG62" s="529"/>
      <c r="BH62" s="529"/>
      <c r="BI62" s="529"/>
      <c r="BJ62" s="529"/>
      <c r="BK62" s="537"/>
      <c r="BL62" s="537"/>
      <c r="BM62" s="537"/>
      <c r="BN62" s="5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40"/>
    </row>
    <row r="63" spans="1:100" ht="12.75" customHeight="1">
      <c r="A63" s="60"/>
      <c r="B63" s="554"/>
      <c r="C63" s="554"/>
      <c r="D63" s="554"/>
      <c r="E63" s="554"/>
      <c r="F63" s="554"/>
      <c r="G63" s="554"/>
      <c r="H63" s="554"/>
      <c r="I63" s="554"/>
      <c r="J63" s="554"/>
      <c r="K63" s="554"/>
      <c r="L63" s="554"/>
      <c r="M63" s="554"/>
      <c r="N63" s="554"/>
      <c r="O63" s="554"/>
      <c r="P63" s="554"/>
      <c r="Q63" s="554"/>
      <c r="R63" s="554"/>
      <c r="S63" s="554"/>
      <c r="T63" s="554"/>
      <c r="U63" s="554"/>
      <c r="V63" s="554"/>
      <c r="W63" s="554"/>
      <c r="X63" s="554"/>
      <c r="Y63" s="554"/>
      <c r="Z63" s="554"/>
      <c r="AA63" s="554"/>
      <c r="AB63" s="554"/>
      <c r="AC63" s="554"/>
      <c r="AD63" s="554"/>
      <c r="AE63" s="554"/>
      <c r="AF63" s="554"/>
      <c r="AG63" s="554"/>
      <c r="AH63" s="38"/>
      <c r="AI63" s="531"/>
      <c r="AJ63" s="532"/>
      <c r="AK63" s="532"/>
      <c r="AL63" s="532"/>
      <c r="AM63" s="532"/>
      <c r="AN63" s="532"/>
      <c r="AO63" s="532"/>
      <c r="AP63" s="532"/>
      <c r="AQ63" s="532"/>
      <c r="AR63" s="532"/>
      <c r="AS63" s="532"/>
      <c r="AT63" s="532"/>
      <c r="AU63" s="532"/>
      <c r="AV63" s="532"/>
      <c r="AW63" s="532"/>
      <c r="AX63" s="532"/>
      <c r="AY63" s="532"/>
      <c r="AZ63" s="532"/>
      <c r="BA63" s="532"/>
      <c r="BB63" s="532"/>
      <c r="BC63" s="532"/>
      <c r="BD63" s="532"/>
      <c r="BE63" s="532"/>
      <c r="BF63" s="532"/>
      <c r="BG63" s="532"/>
      <c r="BH63" s="532"/>
      <c r="BI63" s="532"/>
      <c r="BJ63" s="532"/>
      <c r="BK63" s="68"/>
      <c r="BL63" s="68"/>
      <c r="BM63" s="68"/>
      <c r="BN63" s="69"/>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40"/>
    </row>
    <row r="64" spans="1:100" ht="12.75" customHeight="1">
      <c r="A64" s="60"/>
      <c r="B64" s="554"/>
      <c r="C64" s="554"/>
      <c r="D64" s="554"/>
      <c r="E64" s="554"/>
      <c r="F64" s="554"/>
      <c r="G64" s="554"/>
      <c r="H64" s="554"/>
      <c r="I64" s="554"/>
      <c r="J64" s="554"/>
      <c r="K64" s="554"/>
      <c r="L64" s="554"/>
      <c r="M64" s="554"/>
      <c r="N64" s="554"/>
      <c r="O64" s="554"/>
      <c r="P64" s="554"/>
      <c r="Q64" s="554"/>
      <c r="R64" s="554"/>
      <c r="S64" s="554"/>
      <c r="T64" s="554"/>
      <c r="U64" s="554"/>
      <c r="V64" s="554"/>
      <c r="W64" s="554"/>
      <c r="X64" s="554"/>
      <c r="Y64" s="554"/>
      <c r="Z64" s="554"/>
      <c r="AA64" s="554"/>
      <c r="AB64" s="554"/>
      <c r="AC64" s="554"/>
      <c r="AD64" s="554"/>
      <c r="AE64" s="554"/>
      <c r="AF64" s="554"/>
      <c r="AG64" s="554"/>
      <c r="AH64" s="38"/>
      <c r="AI64" s="534"/>
      <c r="AJ64" s="535"/>
      <c r="AK64" s="535"/>
      <c r="AL64" s="535"/>
      <c r="AM64" s="535"/>
      <c r="AN64" s="535"/>
      <c r="AO64" s="535"/>
      <c r="AP64" s="535"/>
      <c r="AQ64" s="535"/>
      <c r="AR64" s="535"/>
      <c r="AS64" s="535"/>
      <c r="AT64" s="535"/>
      <c r="AU64" s="535"/>
      <c r="AV64" s="535"/>
      <c r="AW64" s="535"/>
      <c r="AX64" s="535"/>
      <c r="AY64" s="535"/>
      <c r="AZ64" s="535"/>
      <c r="BA64" s="535"/>
      <c r="BB64" s="535"/>
      <c r="BC64" s="535"/>
      <c r="BD64" s="535"/>
      <c r="BE64" s="535"/>
      <c r="BF64" s="535"/>
      <c r="BG64" s="535"/>
      <c r="BH64" s="535"/>
      <c r="BI64" s="535"/>
      <c r="BJ64" s="535"/>
      <c r="BK64" s="70"/>
      <c r="BL64" s="70"/>
      <c r="BM64" s="70"/>
      <c r="BN64" s="71"/>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40"/>
    </row>
    <row r="65" spans="1:100" ht="12.75" customHeight="1">
      <c r="A65" s="60"/>
      <c r="B65" s="554">
        <f>IF(Powers!G45="","",Powers!G45)</f>
      </c>
      <c r="C65" s="554"/>
      <c r="D65" s="554"/>
      <c r="E65" s="554"/>
      <c r="F65" s="554"/>
      <c r="G65" s="554"/>
      <c r="H65" s="554"/>
      <c r="I65" s="554"/>
      <c r="J65" s="554"/>
      <c r="K65" s="554"/>
      <c r="L65" s="554"/>
      <c r="M65" s="554"/>
      <c r="N65" s="554"/>
      <c r="O65" s="554"/>
      <c r="P65" s="554"/>
      <c r="Q65" s="554"/>
      <c r="R65" s="554"/>
      <c r="S65" s="554"/>
      <c r="T65" s="554"/>
      <c r="U65" s="554"/>
      <c r="V65" s="554"/>
      <c r="W65" s="554"/>
      <c r="X65" s="554"/>
      <c r="Y65" s="554"/>
      <c r="Z65" s="554"/>
      <c r="AA65" s="554"/>
      <c r="AB65" s="554"/>
      <c r="AC65" s="554"/>
      <c r="AD65" s="554"/>
      <c r="AE65" s="554"/>
      <c r="AF65" s="554"/>
      <c r="AG65" s="554"/>
      <c r="AH65" s="38"/>
      <c r="AI65" s="528"/>
      <c r="AJ65" s="529"/>
      <c r="AK65" s="529"/>
      <c r="AL65" s="529"/>
      <c r="AM65" s="529"/>
      <c r="AN65" s="529"/>
      <c r="AO65" s="529"/>
      <c r="AP65" s="529"/>
      <c r="AQ65" s="529"/>
      <c r="AR65" s="529"/>
      <c r="AS65" s="529"/>
      <c r="AT65" s="529"/>
      <c r="AU65" s="529"/>
      <c r="AV65" s="529"/>
      <c r="AW65" s="529"/>
      <c r="AX65" s="529"/>
      <c r="AY65" s="529"/>
      <c r="AZ65" s="529"/>
      <c r="BA65" s="529"/>
      <c r="BB65" s="529"/>
      <c r="BC65" s="529"/>
      <c r="BD65" s="529"/>
      <c r="BE65" s="529"/>
      <c r="BF65" s="529"/>
      <c r="BG65" s="529"/>
      <c r="BH65" s="529"/>
      <c r="BI65" s="529"/>
      <c r="BJ65" s="529"/>
      <c r="BK65" s="537"/>
      <c r="BL65" s="537"/>
      <c r="BM65" s="537"/>
      <c r="BN65" s="5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40"/>
    </row>
    <row r="66" spans="1:100" ht="12.75" customHeight="1">
      <c r="A66" s="60"/>
      <c r="B66" s="554"/>
      <c r="C66" s="554"/>
      <c r="D66" s="554"/>
      <c r="E66" s="554"/>
      <c r="F66" s="554"/>
      <c r="G66" s="554"/>
      <c r="H66" s="554"/>
      <c r="I66" s="554"/>
      <c r="J66" s="554"/>
      <c r="K66" s="554"/>
      <c r="L66" s="554"/>
      <c r="M66" s="554"/>
      <c r="N66" s="554"/>
      <c r="O66" s="554"/>
      <c r="P66" s="554"/>
      <c r="Q66" s="554"/>
      <c r="R66" s="554"/>
      <c r="S66" s="554"/>
      <c r="T66" s="554"/>
      <c r="U66" s="554"/>
      <c r="V66" s="554"/>
      <c r="W66" s="554"/>
      <c r="X66" s="554"/>
      <c r="Y66" s="554"/>
      <c r="Z66" s="554"/>
      <c r="AA66" s="554"/>
      <c r="AB66" s="554"/>
      <c r="AC66" s="554"/>
      <c r="AD66" s="554"/>
      <c r="AE66" s="554"/>
      <c r="AF66" s="554"/>
      <c r="AG66" s="554"/>
      <c r="AH66" s="38"/>
      <c r="AI66" s="531"/>
      <c r="AJ66" s="532"/>
      <c r="AK66" s="532"/>
      <c r="AL66" s="532"/>
      <c r="AM66" s="532"/>
      <c r="AN66" s="532"/>
      <c r="AO66" s="532"/>
      <c r="AP66" s="532"/>
      <c r="AQ66" s="532"/>
      <c r="AR66" s="532"/>
      <c r="AS66" s="532"/>
      <c r="AT66" s="532"/>
      <c r="AU66" s="532"/>
      <c r="AV66" s="532"/>
      <c r="AW66" s="532"/>
      <c r="AX66" s="532"/>
      <c r="AY66" s="532"/>
      <c r="AZ66" s="532"/>
      <c r="BA66" s="532"/>
      <c r="BB66" s="532"/>
      <c r="BC66" s="532"/>
      <c r="BD66" s="532"/>
      <c r="BE66" s="532"/>
      <c r="BF66" s="532"/>
      <c r="BG66" s="532"/>
      <c r="BH66" s="532"/>
      <c r="BI66" s="532"/>
      <c r="BJ66" s="532"/>
      <c r="BK66" s="68"/>
      <c r="BL66" s="68"/>
      <c r="BM66" s="68"/>
      <c r="BN66" s="69"/>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40"/>
    </row>
    <row r="67" spans="1:100" ht="12.75" customHeight="1">
      <c r="A67" s="60"/>
      <c r="B67" s="554"/>
      <c r="C67" s="554"/>
      <c r="D67" s="554"/>
      <c r="E67" s="554"/>
      <c r="F67" s="554"/>
      <c r="G67" s="554"/>
      <c r="H67" s="554"/>
      <c r="I67" s="554"/>
      <c r="J67" s="554"/>
      <c r="K67" s="554"/>
      <c r="L67" s="554"/>
      <c r="M67" s="554"/>
      <c r="N67" s="554"/>
      <c r="O67" s="554"/>
      <c r="P67" s="554"/>
      <c r="Q67" s="554"/>
      <c r="R67" s="554"/>
      <c r="S67" s="554"/>
      <c r="T67" s="554"/>
      <c r="U67" s="554"/>
      <c r="V67" s="554"/>
      <c r="W67" s="554"/>
      <c r="X67" s="554"/>
      <c r="Y67" s="554"/>
      <c r="Z67" s="554"/>
      <c r="AA67" s="554"/>
      <c r="AB67" s="554"/>
      <c r="AC67" s="554"/>
      <c r="AD67" s="554"/>
      <c r="AE67" s="554"/>
      <c r="AF67" s="554"/>
      <c r="AG67" s="554"/>
      <c r="AH67" s="38"/>
      <c r="AI67" s="534"/>
      <c r="AJ67" s="535"/>
      <c r="AK67" s="535"/>
      <c r="AL67" s="535"/>
      <c r="AM67" s="535"/>
      <c r="AN67" s="535"/>
      <c r="AO67" s="535"/>
      <c r="AP67" s="535"/>
      <c r="AQ67" s="535"/>
      <c r="AR67" s="535"/>
      <c r="AS67" s="535"/>
      <c r="AT67" s="535"/>
      <c r="AU67" s="535"/>
      <c r="AV67" s="535"/>
      <c r="AW67" s="535"/>
      <c r="AX67" s="535"/>
      <c r="AY67" s="535"/>
      <c r="AZ67" s="535"/>
      <c r="BA67" s="535"/>
      <c r="BB67" s="535"/>
      <c r="BC67" s="535"/>
      <c r="BD67" s="535"/>
      <c r="BE67" s="535"/>
      <c r="BF67" s="535"/>
      <c r="BG67" s="535"/>
      <c r="BH67" s="535"/>
      <c r="BI67" s="535"/>
      <c r="BJ67" s="535"/>
      <c r="BK67" s="70"/>
      <c r="BL67" s="70"/>
      <c r="BM67" s="70"/>
      <c r="BN67" s="71"/>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40"/>
    </row>
    <row r="68" spans="1:100" ht="12.75" customHeight="1" thickBot="1">
      <c r="A68" s="60"/>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528"/>
      <c r="AJ68" s="529"/>
      <c r="AK68" s="529"/>
      <c r="AL68" s="529"/>
      <c r="AM68" s="529"/>
      <c r="AN68" s="529"/>
      <c r="AO68" s="529"/>
      <c r="AP68" s="529"/>
      <c r="AQ68" s="529"/>
      <c r="AR68" s="529"/>
      <c r="AS68" s="529"/>
      <c r="AT68" s="529"/>
      <c r="AU68" s="529"/>
      <c r="AV68" s="529"/>
      <c r="AW68" s="529"/>
      <c r="AX68" s="529"/>
      <c r="AY68" s="529"/>
      <c r="AZ68" s="529"/>
      <c r="BA68" s="529"/>
      <c r="BB68" s="529"/>
      <c r="BC68" s="529"/>
      <c r="BD68" s="529"/>
      <c r="BE68" s="529"/>
      <c r="BF68" s="529"/>
      <c r="BG68" s="529"/>
      <c r="BH68" s="529"/>
      <c r="BI68" s="529"/>
      <c r="BJ68" s="529"/>
      <c r="BK68" s="537"/>
      <c r="BL68" s="537"/>
      <c r="BM68" s="537"/>
      <c r="BN68" s="5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40"/>
    </row>
    <row r="69" spans="1:100" ht="12.75" customHeight="1">
      <c r="A69" s="60"/>
      <c r="B69" s="333" t="s">
        <v>549</v>
      </c>
      <c r="C69" s="334"/>
      <c r="D69" s="334"/>
      <c r="E69" s="334"/>
      <c r="F69" s="334"/>
      <c r="G69" s="334"/>
      <c r="H69" s="334"/>
      <c r="I69" s="334"/>
      <c r="J69" s="334"/>
      <c r="K69" s="334"/>
      <c r="L69" s="334"/>
      <c r="M69" s="334"/>
      <c r="N69" s="334"/>
      <c r="O69" s="334"/>
      <c r="P69" s="334"/>
      <c r="Q69" s="334"/>
      <c r="R69" s="334"/>
      <c r="S69" s="334"/>
      <c r="T69" s="334"/>
      <c r="U69" s="334"/>
      <c r="V69" s="334"/>
      <c r="W69" s="334"/>
      <c r="X69" s="334"/>
      <c r="Y69" s="334"/>
      <c r="Z69" s="334"/>
      <c r="AA69" s="334"/>
      <c r="AB69" s="334"/>
      <c r="AC69" s="334"/>
      <c r="AD69" s="334"/>
      <c r="AE69" s="334"/>
      <c r="AF69" s="334"/>
      <c r="AG69" s="335"/>
      <c r="AH69" s="38"/>
      <c r="AI69" s="531"/>
      <c r="AJ69" s="532"/>
      <c r="AK69" s="532"/>
      <c r="AL69" s="532"/>
      <c r="AM69" s="532"/>
      <c r="AN69" s="532"/>
      <c r="AO69" s="532"/>
      <c r="AP69" s="532"/>
      <c r="AQ69" s="532"/>
      <c r="AR69" s="532"/>
      <c r="AS69" s="532"/>
      <c r="AT69" s="532"/>
      <c r="AU69" s="532"/>
      <c r="AV69" s="532"/>
      <c r="AW69" s="532"/>
      <c r="AX69" s="532"/>
      <c r="AY69" s="532"/>
      <c r="AZ69" s="532"/>
      <c r="BA69" s="532"/>
      <c r="BB69" s="532"/>
      <c r="BC69" s="532"/>
      <c r="BD69" s="532"/>
      <c r="BE69" s="532"/>
      <c r="BF69" s="532"/>
      <c r="BG69" s="532"/>
      <c r="BH69" s="532"/>
      <c r="BI69" s="532"/>
      <c r="BJ69" s="532"/>
      <c r="BK69" s="68"/>
      <c r="BL69" s="68"/>
      <c r="BM69" s="68"/>
      <c r="BN69" s="69"/>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40"/>
    </row>
    <row r="70" spans="1:100" ht="12.75" customHeight="1">
      <c r="A70" s="60"/>
      <c r="B70" s="336"/>
      <c r="C70" s="337"/>
      <c r="D70" s="337"/>
      <c r="E70" s="337"/>
      <c r="F70" s="337"/>
      <c r="G70" s="337"/>
      <c r="H70" s="337"/>
      <c r="I70" s="337"/>
      <c r="J70" s="337"/>
      <c r="K70" s="337"/>
      <c r="L70" s="337"/>
      <c r="M70" s="337"/>
      <c r="N70" s="337"/>
      <c r="O70" s="337"/>
      <c r="P70" s="337"/>
      <c r="Q70" s="337"/>
      <c r="R70" s="337"/>
      <c r="S70" s="337"/>
      <c r="T70" s="337"/>
      <c r="U70" s="337"/>
      <c r="V70" s="337"/>
      <c r="W70" s="337"/>
      <c r="X70" s="337"/>
      <c r="Y70" s="337"/>
      <c r="Z70" s="337"/>
      <c r="AA70" s="337"/>
      <c r="AB70" s="337"/>
      <c r="AC70" s="337"/>
      <c r="AD70" s="337"/>
      <c r="AE70" s="337"/>
      <c r="AF70" s="337"/>
      <c r="AG70" s="338"/>
      <c r="AH70" s="38"/>
      <c r="AI70" s="534"/>
      <c r="AJ70" s="535"/>
      <c r="AK70" s="535"/>
      <c r="AL70" s="535"/>
      <c r="AM70" s="535"/>
      <c r="AN70" s="535"/>
      <c r="AO70" s="535"/>
      <c r="AP70" s="535"/>
      <c r="AQ70" s="535"/>
      <c r="AR70" s="535"/>
      <c r="AS70" s="535"/>
      <c r="AT70" s="535"/>
      <c r="AU70" s="535"/>
      <c r="AV70" s="535"/>
      <c r="AW70" s="535"/>
      <c r="AX70" s="535"/>
      <c r="AY70" s="535"/>
      <c r="AZ70" s="535"/>
      <c r="BA70" s="535"/>
      <c r="BB70" s="535"/>
      <c r="BC70" s="535"/>
      <c r="BD70" s="535"/>
      <c r="BE70" s="535"/>
      <c r="BF70" s="535"/>
      <c r="BG70" s="535"/>
      <c r="BH70" s="535"/>
      <c r="BI70" s="535"/>
      <c r="BJ70" s="535"/>
      <c r="BK70" s="70"/>
      <c r="BL70" s="70"/>
      <c r="BM70" s="70"/>
      <c r="BN70" s="71"/>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40"/>
    </row>
    <row r="71" spans="1:100" ht="12.75" customHeight="1">
      <c r="A71" s="60"/>
      <c r="B71" s="554">
        <f>IF(Powers!G13="","",Powers!G13)</f>
      </c>
      <c r="C71" s="554"/>
      <c r="D71" s="554"/>
      <c r="E71" s="554"/>
      <c r="F71" s="554"/>
      <c r="G71" s="554"/>
      <c r="H71" s="554"/>
      <c r="I71" s="554"/>
      <c r="J71" s="554"/>
      <c r="K71" s="554"/>
      <c r="L71" s="554"/>
      <c r="M71" s="554"/>
      <c r="N71" s="554"/>
      <c r="O71" s="554"/>
      <c r="P71" s="554"/>
      <c r="Q71" s="554"/>
      <c r="R71" s="554"/>
      <c r="S71" s="554"/>
      <c r="T71" s="554"/>
      <c r="U71" s="554"/>
      <c r="V71" s="554"/>
      <c r="W71" s="554"/>
      <c r="X71" s="554"/>
      <c r="Y71" s="554"/>
      <c r="Z71" s="554"/>
      <c r="AA71" s="554"/>
      <c r="AB71" s="554"/>
      <c r="AC71" s="554"/>
      <c r="AD71" s="554"/>
      <c r="AE71" s="554"/>
      <c r="AF71" s="554"/>
      <c r="AG71" s="554"/>
      <c r="AH71" s="38"/>
      <c r="AI71" s="528"/>
      <c r="AJ71" s="529"/>
      <c r="AK71" s="529"/>
      <c r="AL71" s="529"/>
      <c r="AM71" s="529"/>
      <c r="AN71" s="529"/>
      <c r="AO71" s="529"/>
      <c r="AP71" s="529"/>
      <c r="AQ71" s="529"/>
      <c r="AR71" s="529"/>
      <c r="AS71" s="529"/>
      <c r="AT71" s="529"/>
      <c r="AU71" s="529"/>
      <c r="AV71" s="529"/>
      <c r="AW71" s="529"/>
      <c r="AX71" s="529"/>
      <c r="AY71" s="529"/>
      <c r="AZ71" s="529"/>
      <c r="BA71" s="529"/>
      <c r="BB71" s="529"/>
      <c r="BC71" s="529"/>
      <c r="BD71" s="529"/>
      <c r="BE71" s="529"/>
      <c r="BF71" s="529"/>
      <c r="BG71" s="529"/>
      <c r="BH71" s="529"/>
      <c r="BI71" s="529"/>
      <c r="BJ71" s="529"/>
      <c r="BK71" s="537"/>
      <c r="BL71" s="537"/>
      <c r="BM71" s="537"/>
      <c r="BN71" s="5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40"/>
    </row>
    <row r="72" spans="1:100" ht="12.75" customHeight="1">
      <c r="A72" s="60"/>
      <c r="B72" s="554"/>
      <c r="C72" s="554"/>
      <c r="D72" s="554"/>
      <c r="E72" s="554"/>
      <c r="F72" s="554"/>
      <c r="G72" s="554"/>
      <c r="H72" s="554"/>
      <c r="I72" s="554"/>
      <c r="J72" s="554"/>
      <c r="K72" s="554"/>
      <c r="L72" s="554"/>
      <c r="M72" s="554"/>
      <c r="N72" s="554"/>
      <c r="O72" s="554"/>
      <c r="P72" s="554"/>
      <c r="Q72" s="554"/>
      <c r="R72" s="554"/>
      <c r="S72" s="554"/>
      <c r="T72" s="554"/>
      <c r="U72" s="554"/>
      <c r="V72" s="554"/>
      <c r="W72" s="554"/>
      <c r="X72" s="554"/>
      <c r="Y72" s="554"/>
      <c r="Z72" s="554"/>
      <c r="AA72" s="554"/>
      <c r="AB72" s="554"/>
      <c r="AC72" s="554"/>
      <c r="AD72" s="554"/>
      <c r="AE72" s="554"/>
      <c r="AF72" s="554"/>
      <c r="AG72" s="554"/>
      <c r="AH72" s="38"/>
      <c r="AI72" s="531"/>
      <c r="AJ72" s="532"/>
      <c r="AK72" s="532"/>
      <c r="AL72" s="532"/>
      <c r="AM72" s="532"/>
      <c r="AN72" s="532"/>
      <c r="AO72" s="532"/>
      <c r="AP72" s="532"/>
      <c r="AQ72" s="532"/>
      <c r="AR72" s="532"/>
      <c r="AS72" s="532"/>
      <c r="AT72" s="532"/>
      <c r="AU72" s="532"/>
      <c r="AV72" s="532"/>
      <c r="AW72" s="532"/>
      <c r="AX72" s="532"/>
      <c r="AY72" s="532"/>
      <c r="AZ72" s="532"/>
      <c r="BA72" s="532"/>
      <c r="BB72" s="532"/>
      <c r="BC72" s="532"/>
      <c r="BD72" s="532"/>
      <c r="BE72" s="532"/>
      <c r="BF72" s="532"/>
      <c r="BG72" s="532"/>
      <c r="BH72" s="532"/>
      <c r="BI72" s="532"/>
      <c r="BJ72" s="532"/>
      <c r="BK72" s="68"/>
      <c r="BL72" s="68"/>
      <c r="BM72" s="68"/>
      <c r="BN72" s="69"/>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40"/>
    </row>
    <row r="73" spans="1:100" ht="12.75" customHeight="1">
      <c r="A73" s="60"/>
      <c r="B73" s="554"/>
      <c r="C73" s="554"/>
      <c r="D73" s="554"/>
      <c r="E73" s="554"/>
      <c r="F73" s="554"/>
      <c r="G73" s="554"/>
      <c r="H73" s="554"/>
      <c r="I73" s="554"/>
      <c r="J73" s="554"/>
      <c r="K73" s="554"/>
      <c r="L73" s="554"/>
      <c r="M73" s="554"/>
      <c r="N73" s="554"/>
      <c r="O73" s="554"/>
      <c r="P73" s="554"/>
      <c r="Q73" s="554"/>
      <c r="R73" s="554"/>
      <c r="S73" s="554"/>
      <c r="T73" s="554"/>
      <c r="U73" s="554"/>
      <c r="V73" s="554"/>
      <c r="W73" s="554"/>
      <c r="X73" s="554"/>
      <c r="Y73" s="554"/>
      <c r="Z73" s="554"/>
      <c r="AA73" s="554"/>
      <c r="AB73" s="554"/>
      <c r="AC73" s="554"/>
      <c r="AD73" s="554"/>
      <c r="AE73" s="554"/>
      <c r="AF73" s="554"/>
      <c r="AG73" s="554"/>
      <c r="AH73" s="38"/>
      <c r="AI73" s="534"/>
      <c r="AJ73" s="535"/>
      <c r="AK73" s="535"/>
      <c r="AL73" s="535"/>
      <c r="AM73" s="535"/>
      <c r="AN73" s="535"/>
      <c r="AO73" s="535"/>
      <c r="AP73" s="535"/>
      <c r="AQ73" s="535"/>
      <c r="AR73" s="535"/>
      <c r="AS73" s="535"/>
      <c r="AT73" s="535"/>
      <c r="AU73" s="535"/>
      <c r="AV73" s="535"/>
      <c r="AW73" s="535"/>
      <c r="AX73" s="535"/>
      <c r="AY73" s="535"/>
      <c r="AZ73" s="535"/>
      <c r="BA73" s="535"/>
      <c r="BB73" s="535"/>
      <c r="BC73" s="535"/>
      <c r="BD73" s="535"/>
      <c r="BE73" s="535"/>
      <c r="BF73" s="535"/>
      <c r="BG73" s="535"/>
      <c r="BH73" s="535"/>
      <c r="BI73" s="535"/>
      <c r="BJ73" s="535"/>
      <c r="BK73" s="70"/>
      <c r="BL73" s="70"/>
      <c r="BM73" s="70"/>
      <c r="BN73" s="71"/>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40"/>
    </row>
    <row r="74" spans="1:100" ht="12.75" customHeight="1">
      <c r="A74" s="60"/>
      <c r="B74" s="554">
        <f>IF(Powers!G19="","",Powers!G19)</f>
      </c>
      <c r="C74" s="554"/>
      <c r="D74" s="554"/>
      <c r="E74" s="554"/>
      <c r="F74" s="554"/>
      <c r="G74" s="554"/>
      <c r="H74" s="554"/>
      <c r="I74" s="554"/>
      <c r="J74" s="554"/>
      <c r="K74" s="554"/>
      <c r="L74" s="554"/>
      <c r="M74" s="554"/>
      <c r="N74" s="554"/>
      <c r="O74" s="554"/>
      <c r="P74" s="554"/>
      <c r="Q74" s="554"/>
      <c r="R74" s="554"/>
      <c r="S74" s="554"/>
      <c r="T74" s="554"/>
      <c r="U74" s="554"/>
      <c r="V74" s="554"/>
      <c r="W74" s="554"/>
      <c r="X74" s="554"/>
      <c r="Y74" s="554"/>
      <c r="Z74" s="554"/>
      <c r="AA74" s="554"/>
      <c r="AB74" s="554"/>
      <c r="AC74" s="554"/>
      <c r="AD74" s="554"/>
      <c r="AE74" s="554"/>
      <c r="AF74" s="554"/>
      <c r="AG74" s="554"/>
      <c r="AH74" s="38"/>
      <c r="AI74" s="539" t="s">
        <v>559</v>
      </c>
      <c r="AJ74" s="540"/>
      <c r="AK74" s="540"/>
      <c r="AL74" s="540"/>
      <c r="AM74" s="540"/>
      <c r="AN74" s="540"/>
      <c r="AO74" s="540"/>
      <c r="AP74" s="540"/>
      <c r="AQ74" s="540"/>
      <c r="AR74" s="540"/>
      <c r="AS74" s="540"/>
      <c r="AT74" s="540"/>
      <c r="AU74" s="540"/>
      <c r="AV74" s="540"/>
      <c r="AW74" s="540"/>
      <c r="AX74" s="540"/>
      <c r="AY74" s="540"/>
      <c r="AZ74" s="540"/>
      <c r="BA74" s="540"/>
      <c r="BB74" s="540"/>
      <c r="BC74" s="540"/>
      <c r="BD74" s="540"/>
      <c r="BE74" s="540"/>
      <c r="BF74" s="540"/>
      <c r="BG74" s="540"/>
      <c r="BH74" s="540"/>
      <c r="BI74" s="540"/>
      <c r="BJ74" s="540"/>
      <c r="BK74" s="540"/>
      <c r="BL74" s="540"/>
      <c r="BM74" s="540"/>
      <c r="BN74" s="541"/>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40"/>
    </row>
    <row r="75" spans="1:100" ht="12.75" customHeight="1">
      <c r="A75" s="60"/>
      <c r="B75" s="554"/>
      <c r="C75" s="554"/>
      <c r="D75" s="554"/>
      <c r="E75" s="554"/>
      <c r="F75" s="554"/>
      <c r="G75" s="554"/>
      <c r="H75" s="554"/>
      <c r="I75" s="554"/>
      <c r="J75" s="554"/>
      <c r="K75" s="554"/>
      <c r="L75" s="554"/>
      <c r="M75" s="554"/>
      <c r="N75" s="554"/>
      <c r="O75" s="554"/>
      <c r="P75" s="554"/>
      <c r="Q75" s="554"/>
      <c r="R75" s="554"/>
      <c r="S75" s="554"/>
      <c r="T75" s="554"/>
      <c r="U75" s="554"/>
      <c r="V75" s="554"/>
      <c r="W75" s="554"/>
      <c r="X75" s="554"/>
      <c r="Y75" s="554"/>
      <c r="Z75" s="554"/>
      <c r="AA75" s="554"/>
      <c r="AB75" s="554"/>
      <c r="AC75" s="554"/>
      <c r="AD75" s="554"/>
      <c r="AE75" s="554"/>
      <c r="AF75" s="554"/>
      <c r="AG75" s="554"/>
      <c r="AH75" s="38"/>
      <c r="AI75" s="542"/>
      <c r="AJ75" s="543"/>
      <c r="AK75" s="543"/>
      <c r="AL75" s="543"/>
      <c r="AM75" s="543"/>
      <c r="AN75" s="543"/>
      <c r="AO75" s="543"/>
      <c r="AP75" s="543"/>
      <c r="AQ75" s="543"/>
      <c r="AR75" s="543"/>
      <c r="AS75" s="543"/>
      <c r="AT75" s="543"/>
      <c r="AU75" s="543"/>
      <c r="AV75" s="543"/>
      <c r="AW75" s="543"/>
      <c r="AX75" s="543"/>
      <c r="AY75" s="543"/>
      <c r="AZ75" s="543"/>
      <c r="BA75" s="543"/>
      <c r="BB75" s="543"/>
      <c r="BC75" s="543"/>
      <c r="BD75" s="543"/>
      <c r="BE75" s="543"/>
      <c r="BF75" s="543"/>
      <c r="BG75" s="543"/>
      <c r="BH75" s="543"/>
      <c r="BI75" s="543"/>
      <c r="BJ75" s="543"/>
      <c r="BK75" s="543"/>
      <c r="BL75" s="543"/>
      <c r="BM75" s="543"/>
      <c r="BN75" s="544"/>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40"/>
    </row>
    <row r="76" spans="1:100" ht="12.75" customHeight="1">
      <c r="A76" s="60"/>
      <c r="B76" s="554"/>
      <c r="C76" s="554"/>
      <c r="D76" s="554"/>
      <c r="E76" s="554"/>
      <c r="F76" s="554"/>
      <c r="G76" s="554"/>
      <c r="H76" s="554"/>
      <c r="I76" s="554"/>
      <c r="J76" s="554"/>
      <c r="K76" s="554"/>
      <c r="L76" s="554"/>
      <c r="M76" s="554"/>
      <c r="N76" s="554"/>
      <c r="O76" s="554"/>
      <c r="P76" s="554"/>
      <c r="Q76" s="554"/>
      <c r="R76" s="554"/>
      <c r="S76" s="554"/>
      <c r="T76" s="554"/>
      <c r="U76" s="554"/>
      <c r="V76" s="554"/>
      <c r="W76" s="554"/>
      <c r="X76" s="554"/>
      <c r="Y76" s="554"/>
      <c r="Z76" s="554"/>
      <c r="AA76" s="554"/>
      <c r="AB76" s="554"/>
      <c r="AC76" s="554"/>
      <c r="AD76" s="554"/>
      <c r="AE76" s="554"/>
      <c r="AF76" s="554"/>
      <c r="AG76" s="554"/>
      <c r="AH76" s="38"/>
      <c r="AI76" s="545"/>
      <c r="AJ76" s="546"/>
      <c r="AK76" s="546"/>
      <c r="AL76" s="546"/>
      <c r="AM76" s="546"/>
      <c r="AN76" s="546"/>
      <c r="AO76" s="546"/>
      <c r="AP76" s="546"/>
      <c r="AQ76" s="546"/>
      <c r="AR76" s="546"/>
      <c r="AS76" s="546"/>
      <c r="AT76" s="546"/>
      <c r="AU76" s="546"/>
      <c r="AV76" s="546"/>
      <c r="AW76" s="546"/>
      <c r="AX76" s="546"/>
      <c r="AY76" s="546"/>
      <c r="AZ76" s="546"/>
      <c r="BA76" s="546"/>
      <c r="BB76" s="546"/>
      <c r="BC76" s="546"/>
      <c r="BD76" s="546"/>
      <c r="BE76" s="546"/>
      <c r="BF76" s="546"/>
      <c r="BG76" s="546"/>
      <c r="BH76" s="546"/>
      <c r="BI76" s="546"/>
      <c r="BJ76" s="546"/>
      <c r="BK76" s="546"/>
      <c r="BL76" s="546"/>
      <c r="BM76" s="546"/>
      <c r="BN76" s="547"/>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40"/>
    </row>
    <row r="77" spans="1:100" ht="12.75" customHeight="1">
      <c r="A77" s="60"/>
      <c r="B77" s="554">
        <f>IF(Powers!G25="","",Powers!G25)</f>
      </c>
      <c r="C77" s="554"/>
      <c r="D77" s="554"/>
      <c r="E77" s="554"/>
      <c r="F77" s="554"/>
      <c r="G77" s="554"/>
      <c r="H77" s="554"/>
      <c r="I77" s="554"/>
      <c r="J77" s="554"/>
      <c r="K77" s="554"/>
      <c r="L77" s="554"/>
      <c r="M77" s="554"/>
      <c r="N77" s="554"/>
      <c r="O77" s="554"/>
      <c r="P77" s="554"/>
      <c r="Q77" s="554"/>
      <c r="R77" s="554"/>
      <c r="S77" s="554"/>
      <c r="T77" s="554"/>
      <c r="U77" s="554"/>
      <c r="V77" s="554"/>
      <c r="W77" s="554"/>
      <c r="X77" s="554"/>
      <c r="Y77" s="554"/>
      <c r="Z77" s="554"/>
      <c r="AA77" s="554"/>
      <c r="AB77" s="554"/>
      <c r="AC77" s="554"/>
      <c r="AD77" s="554"/>
      <c r="AE77" s="554"/>
      <c r="AF77" s="554"/>
      <c r="AG77" s="554"/>
      <c r="AH77" s="38"/>
      <c r="AI77" s="548" t="s">
        <v>560</v>
      </c>
      <c r="AJ77" s="549"/>
      <c r="AK77" s="549"/>
      <c r="AL77" s="549"/>
      <c r="AM77" s="549"/>
      <c r="AN77" s="549"/>
      <c r="AO77" s="549"/>
      <c r="AP77" s="549"/>
      <c r="AQ77" s="549"/>
      <c r="AR77" s="549"/>
      <c r="AS77" s="549"/>
      <c r="AT77" s="72"/>
      <c r="AU77" s="72"/>
      <c r="AV77" s="72"/>
      <c r="AW77" s="72"/>
      <c r="AX77" s="548" t="s">
        <v>561</v>
      </c>
      <c r="AY77" s="549"/>
      <c r="AZ77" s="549"/>
      <c r="BA77" s="549"/>
      <c r="BB77" s="549"/>
      <c r="BC77" s="549"/>
      <c r="BD77" s="549"/>
      <c r="BE77" s="549"/>
      <c r="BF77" s="549"/>
      <c r="BG77" s="549"/>
      <c r="BH77" s="549"/>
      <c r="BI77" s="72"/>
      <c r="BJ77" s="72"/>
      <c r="BK77" s="73"/>
      <c r="BL77" s="73"/>
      <c r="BM77" s="73"/>
      <c r="BN77" s="74"/>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40"/>
    </row>
    <row r="78" spans="1:100" ht="12.75" customHeight="1">
      <c r="A78" s="60"/>
      <c r="B78" s="554"/>
      <c r="C78" s="554"/>
      <c r="D78" s="554"/>
      <c r="E78" s="554"/>
      <c r="F78" s="554"/>
      <c r="G78" s="554"/>
      <c r="H78" s="554"/>
      <c r="I78" s="554"/>
      <c r="J78" s="554"/>
      <c r="K78" s="554"/>
      <c r="L78" s="554"/>
      <c r="M78" s="554"/>
      <c r="N78" s="554"/>
      <c r="O78" s="554"/>
      <c r="P78" s="554"/>
      <c r="Q78" s="554"/>
      <c r="R78" s="554"/>
      <c r="S78" s="554"/>
      <c r="T78" s="554"/>
      <c r="U78" s="554"/>
      <c r="V78" s="554"/>
      <c r="W78" s="554"/>
      <c r="X78" s="554"/>
      <c r="Y78" s="554"/>
      <c r="Z78" s="554"/>
      <c r="AA78" s="554"/>
      <c r="AB78" s="554"/>
      <c r="AC78" s="554"/>
      <c r="AD78" s="554"/>
      <c r="AE78" s="554"/>
      <c r="AF78" s="554"/>
      <c r="AG78" s="554"/>
      <c r="AH78" s="38"/>
      <c r="AI78" s="550"/>
      <c r="AJ78" s="551"/>
      <c r="AK78" s="551"/>
      <c r="AL78" s="551"/>
      <c r="AM78" s="551"/>
      <c r="AN78" s="551"/>
      <c r="AO78" s="551"/>
      <c r="AP78" s="551"/>
      <c r="AQ78" s="551"/>
      <c r="AR78" s="551"/>
      <c r="AS78" s="551"/>
      <c r="AT78" s="75"/>
      <c r="AU78" s="68"/>
      <c r="AV78" s="68"/>
      <c r="AW78" s="68"/>
      <c r="AX78" s="550"/>
      <c r="AY78" s="551"/>
      <c r="AZ78" s="551"/>
      <c r="BA78" s="551"/>
      <c r="BB78" s="551"/>
      <c r="BC78" s="551"/>
      <c r="BD78" s="551"/>
      <c r="BE78" s="551"/>
      <c r="BF78" s="551"/>
      <c r="BG78" s="551"/>
      <c r="BH78" s="551"/>
      <c r="BI78" s="68"/>
      <c r="BJ78" s="75"/>
      <c r="BK78" s="75"/>
      <c r="BL78" s="75"/>
      <c r="BM78" s="75"/>
      <c r="BN78" s="69"/>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40"/>
    </row>
    <row r="79" spans="1:100" ht="12.75" customHeight="1">
      <c r="A79" s="60"/>
      <c r="B79" s="554"/>
      <c r="C79" s="554"/>
      <c r="D79" s="554"/>
      <c r="E79" s="554"/>
      <c r="F79" s="554"/>
      <c r="G79" s="554"/>
      <c r="H79" s="554"/>
      <c r="I79" s="554"/>
      <c r="J79" s="554"/>
      <c r="K79" s="554"/>
      <c r="L79" s="554"/>
      <c r="M79" s="554"/>
      <c r="N79" s="554"/>
      <c r="O79" s="554"/>
      <c r="P79" s="554"/>
      <c r="Q79" s="554"/>
      <c r="R79" s="554"/>
      <c r="S79" s="554"/>
      <c r="T79" s="554"/>
      <c r="U79" s="554"/>
      <c r="V79" s="554"/>
      <c r="W79" s="554"/>
      <c r="X79" s="554"/>
      <c r="Y79" s="554"/>
      <c r="Z79" s="554"/>
      <c r="AA79" s="554"/>
      <c r="AB79" s="554"/>
      <c r="AC79" s="554"/>
      <c r="AD79" s="554"/>
      <c r="AE79" s="554"/>
      <c r="AF79" s="554"/>
      <c r="AG79" s="554"/>
      <c r="AH79" s="38"/>
      <c r="AI79" s="552"/>
      <c r="AJ79" s="553"/>
      <c r="AK79" s="553"/>
      <c r="AL79" s="553"/>
      <c r="AM79" s="553"/>
      <c r="AN79" s="553"/>
      <c r="AO79" s="553"/>
      <c r="AP79" s="553"/>
      <c r="AQ79" s="553"/>
      <c r="AR79" s="553"/>
      <c r="AS79" s="553"/>
      <c r="AT79" s="70"/>
      <c r="AU79" s="70"/>
      <c r="AV79" s="70"/>
      <c r="AW79" s="70"/>
      <c r="AX79" s="552"/>
      <c r="AY79" s="553"/>
      <c r="AZ79" s="553"/>
      <c r="BA79" s="553"/>
      <c r="BB79" s="553"/>
      <c r="BC79" s="553"/>
      <c r="BD79" s="553"/>
      <c r="BE79" s="553"/>
      <c r="BF79" s="553"/>
      <c r="BG79" s="553"/>
      <c r="BH79" s="553"/>
      <c r="BI79" s="70"/>
      <c r="BJ79" s="70"/>
      <c r="BK79" s="70"/>
      <c r="BL79" s="70"/>
      <c r="BM79" s="70"/>
      <c r="BN79" s="71"/>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40"/>
    </row>
    <row r="80" spans="1:100" ht="12.75" customHeight="1">
      <c r="A80" s="60"/>
      <c r="B80" s="554">
        <f>IF(Powers!G31="","",Powers!G31)</f>
      </c>
      <c r="C80" s="554"/>
      <c r="D80" s="554"/>
      <c r="E80" s="554"/>
      <c r="F80" s="554"/>
      <c r="G80" s="554"/>
      <c r="H80" s="554"/>
      <c r="I80" s="554"/>
      <c r="J80" s="554"/>
      <c r="K80" s="554"/>
      <c r="L80" s="554"/>
      <c r="M80" s="554"/>
      <c r="N80" s="554"/>
      <c r="O80" s="554"/>
      <c r="P80" s="554"/>
      <c r="Q80" s="554"/>
      <c r="R80" s="554"/>
      <c r="S80" s="554"/>
      <c r="T80" s="554"/>
      <c r="U80" s="554"/>
      <c r="V80" s="554"/>
      <c r="W80" s="554"/>
      <c r="X80" s="554"/>
      <c r="Y80" s="554"/>
      <c r="Z80" s="554"/>
      <c r="AA80" s="554"/>
      <c r="AB80" s="554"/>
      <c r="AC80" s="554"/>
      <c r="AD80" s="554"/>
      <c r="AE80" s="554"/>
      <c r="AF80" s="554"/>
      <c r="AG80" s="554"/>
      <c r="AH80" s="38"/>
      <c r="AI80" s="548" t="s">
        <v>562</v>
      </c>
      <c r="AJ80" s="549"/>
      <c r="AK80" s="549"/>
      <c r="AL80" s="549"/>
      <c r="AM80" s="549"/>
      <c r="AN80" s="549"/>
      <c r="AO80" s="549"/>
      <c r="AP80" s="549"/>
      <c r="AQ80" s="549"/>
      <c r="AR80" s="549"/>
      <c r="AS80" s="549"/>
      <c r="AT80" s="72"/>
      <c r="AU80" s="72"/>
      <c r="AV80" s="72"/>
      <c r="AW80" s="72"/>
      <c r="AX80" s="548" t="s">
        <v>561</v>
      </c>
      <c r="AY80" s="549"/>
      <c r="AZ80" s="549"/>
      <c r="BA80" s="549"/>
      <c r="BB80" s="549"/>
      <c r="BC80" s="549"/>
      <c r="BD80" s="549"/>
      <c r="BE80" s="549"/>
      <c r="BF80" s="549"/>
      <c r="BG80" s="549"/>
      <c r="BH80" s="549"/>
      <c r="BI80" s="72"/>
      <c r="BJ80" s="72"/>
      <c r="BK80" s="73"/>
      <c r="BL80" s="73"/>
      <c r="BM80" s="73"/>
      <c r="BN80" s="74"/>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40"/>
    </row>
    <row r="81" spans="1:100" ht="12.75" customHeight="1">
      <c r="A81" s="60"/>
      <c r="B81" s="554"/>
      <c r="C81" s="554"/>
      <c r="D81" s="554"/>
      <c r="E81" s="554"/>
      <c r="F81" s="554"/>
      <c r="G81" s="554"/>
      <c r="H81" s="554"/>
      <c r="I81" s="554"/>
      <c r="J81" s="554"/>
      <c r="K81" s="554"/>
      <c r="L81" s="554"/>
      <c r="M81" s="554"/>
      <c r="N81" s="554"/>
      <c r="O81" s="554"/>
      <c r="P81" s="554"/>
      <c r="Q81" s="554"/>
      <c r="R81" s="554"/>
      <c r="S81" s="554"/>
      <c r="T81" s="554"/>
      <c r="U81" s="554"/>
      <c r="V81" s="554"/>
      <c r="W81" s="554"/>
      <c r="X81" s="554"/>
      <c r="Y81" s="554"/>
      <c r="Z81" s="554"/>
      <c r="AA81" s="554"/>
      <c r="AB81" s="554"/>
      <c r="AC81" s="554"/>
      <c r="AD81" s="554"/>
      <c r="AE81" s="554"/>
      <c r="AF81" s="554"/>
      <c r="AG81" s="554"/>
      <c r="AH81" s="38"/>
      <c r="AI81" s="550"/>
      <c r="AJ81" s="551"/>
      <c r="AK81" s="551"/>
      <c r="AL81" s="551"/>
      <c r="AM81" s="551"/>
      <c r="AN81" s="551"/>
      <c r="AO81" s="551"/>
      <c r="AP81" s="551"/>
      <c r="AQ81" s="551"/>
      <c r="AR81" s="551"/>
      <c r="AS81" s="551"/>
      <c r="AT81" s="75"/>
      <c r="AU81" s="75"/>
      <c r="AV81" s="68"/>
      <c r="AW81" s="68"/>
      <c r="AX81" s="550"/>
      <c r="AY81" s="551"/>
      <c r="AZ81" s="551"/>
      <c r="BA81" s="551"/>
      <c r="BB81" s="551"/>
      <c r="BC81" s="551"/>
      <c r="BD81" s="551"/>
      <c r="BE81" s="551"/>
      <c r="BF81" s="551"/>
      <c r="BG81" s="551"/>
      <c r="BH81" s="551"/>
      <c r="BI81" s="68"/>
      <c r="BJ81" s="75"/>
      <c r="BK81" s="75"/>
      <c r="BL81" s="75"/>
      <c r="BM81" s="75"/>
      <c r="BN81" s="69"/>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40"/>
    </row>
    <row r="82" spans="1:100" ht="12.75" customHeight="1">
      <c r="A82" s="60"/>
      <c r="B82" s="554"/>
      <c r="C82" s="554"/>
      <c r="D82" s="554"/>
      <c r="E82" s="554"/>
      <c r="F82" s="554"/>
      <c r="G82" s="554"/>
      <c r="H82" s="554"/>
      <c r="I82" s="554"/>
      <c r="J82" s="554"/>
      <c r="K82" s="554"/>
      <c r="L82" s="554"/>
      <c r="M82" s="554"/>
      <c r="N82" s="554"/>
      <c r="O82" s="554"/>
      <c r="P82" s="554"/>
      <c r="Q82" s="554"/>
      <c r="R82" s="554"/>
      <c r="S82" s="554"/>
      <c r="T82" s="554"/>
      <c r="U82" s="554"/>
      <c r="V82" s="554"/>
      <c r="W82" s="554"/>
      <c r="X82" s="554"/>
      <c r="Y82" s="554"/>
      <c r="Z82" s="554"/>
      <c r="AA82" s="554"/>
      <c r="AB82" s="554"/>
      <c r="AC82" s="554"/>
      <c r="AD82" s="554"/>
      <c r="AE82" s="554"/>
      <c r="AF82" s="554"/>
      <c r="AG82" s="554"/>
      <c r="AH82" s="38"/>
      <c r="AI82" s="552"/>
      <c r="AJ82" s="553"/>
      <c r="AK82" s="553"/>
      <c r="AL82" s="553"/>
      <c r="AM82" s="553"/>
      <c r="AN82" s="553"/>
      <c r="AO82" s="553"/>
      <c r="AP82" s="553"/>
      <c r="AQ82" s="553"/>
      <c r="AR82" s="553"/>
      <c r="AS82" s="553"/>
      <c r="AT82" s="70"/>
      <c r="AU82" s="70"/>
      <c r="AV82" s="70"/>
      <c r="AW82" s="70"/>
      <c r="AX82" s="552"/>
      <c r="AY82" s="553"/>
      <c r="AZ82" s="553"/>
      <c r="BA82" s="553"/>
      <c r="BB82" s="553"/>
      <c r="BC82" s="553"/>
      <c r="BD82" s="553"/>
      <c r="BE82" s="553"/>
      <c r="BF82" s="553"/>
      <c r="BG82" s="553"/>
      <c r="BH82" s="553"/>
      <c r="BI82" s="70"/>
      <c r="BJ82" s="70"/>
      <c r="BK82" s="70"/>
      <c r="BL82" s="70"/>
      <c r="BM82" s="70"/>
      <c r="BN82" s="71"/>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40"/>
    </row>
    <row r="83" spans="1:100" ht="12.75" customHeight="1">
      <c r="A83" s="60"/>
      <c r="B83" s="554">
        <f>IF(Powers!G37="","",Powers!G37)</f>
      </c>
      <c r="C83" s="554"/>
      <c r="D83" s="554"/>
      <c r="E83" s="554"/>
      <c r="F83" s="554"/>
      <c r="G83" s="554"/>
      <c r="H83" s="554"/>
      <c r="I83" s="554"/>
      <c r="J83" s="554"/>
      <c r="K83" s="554"/>
      <c r="L83" s="554"/>
      <c r="M83" s="554"/>
      <c r="N83" s="554"/>
      <c r="O83" s="554"/>
      <c r="P83" s="554"/>
      <c r="Q83" s="554"/>
      <c r="R83" s="554"/>
      <c r="S83" s="554"/>
      <c r="T83" s="554"/>
      <c r="U83" s="554"/>
      <c r="V83" s="554"/>
      <c r="W83" s="554"/>
      <c r="X83" s="554"/>
      <c r="Y83" s="554"/>
      <c r="Z83" s="554"/>
      <c r="AA83" s="554"/>
      <c r="AB83" s="554"/>
      <c r="AC83" s="554"/>
      <c r="AD83" s="554"/>
      <c r="AE83" s="554"/>
      <c r="AF83" s="554"/>
      <c r="AG83" s="554"/>
      <c r="AH83" s="38"/>
      <c r="AI83" s="548" t="s">
        <v>563</v>
      </c>
      <c r="AJ83" s="549"/>
      <c r="AK83" s="549"/>
      <c r="AL83" s="549"/>
      <c r="AM83" s="549"/>
      <c r="AN83" s="549"/>
      <c r="AO83" s="549"/>
      <c r="AP83" s="549"/>
      <c r="AQ83" s="549"/>
      <c r="AR83" s="549"/>
      <c r="AS83" s="549"/>
      <c r="AT83" s="72"/>
      <c r="AU83" s="72"/>
      <c r="AV83" s="72"/>
      <c r="AW83" s="72"/>
      <c r="AX83" s="548" t="s">
        <v>561</v>
      </c>
      <c r="AY83" s="549"/>
      <c r="AZ83" s="549"/>
      <c r="BA83" s="549"/>
      <c r="BB83" s="549"/>
      <c r="BC83" s="549"/>
      <c r="BD83" s="549"/>
      <c r="BE83" s="549"/>
      <c r="BF83" s="549"/>
      <c r="BG83" s="549"/>
      <c r="BH83" s="549"/>
      <c r="BI83" s="72"/>
      <c r="BJ83" s="72"/>
      <c r="BK83" s="73"/>
      <c r="BL83" s="73"/>
      <c r="BM83" s="73"/>
      <c r="BN83" s="74"/>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40"/>
    </row>
    <row r="84" spans="1:100" ht="12.75" customHeight="1">
      <c r="A84" s="60"/>
      <c r="B84" s="554"/>
      <c r="C84" s="554"/>
      <c r="D84" s="554"/>
      <c r="E84" s="554"/>
      <c r="F84" s="554"/>
      <c r="G84" s="554"/>
      <c r="H84" s="554"/>
      <c r="I84" s="554"/>
      <c r="J84" s="554"/>
      <c r="K84" s="554"/>
      <c r="L84" s="554"/>
      <c r="M84" s="554"/>
      <c r="N84" s="554"/>
      <c r="O84" s="554"/>
      <c r="P84" s="554"/>
      <c r="Q84" s="554"/>
      <c r="R84" s="554"/>
      <c r="S84" s="554"/>
      <c r="T84" s="554"/>
      <c r="U84" s="554"/>
      <c r="V84" s="554"/>
      <c r="W84" s="554"/>
      <c r="X84" s="554"/>
      <c r="Y84" s="554"/>
      <c r="Z84" s="554"/>
      <c r="AA84" s="554"/>
      <c r="AB84" s="554"/>
      <c r="AC84" s="554"/>
      <c r="AD84" s="554"/>
      <c r="AE84" s="554"/>
      <c r="AF84" s="554"/>
      <c r="AG84" s="554"/>
      <c r="AH84" s="38"/>
      <c r="AI84" s="550"/>
      <c r="AJ84" s="551"/>
      <c r="AK84" s="551"/>
      <c r="AL84" s="551"/>
      <c r="AM84" s="551"/>
      <c r="AN84" s="551"/>
      <c r="AO84" s="551"/>
      <c r="AP84" s="551"/>
      <c r="AQ84" s="551"/>
      <c r="AR84" s="551"/>
      <c r="AS84" s="551"/>
      <c r="AT84" s="75"/>
      <c r="AU84" s="75"/>
      <c r="AV84" s="75"/>
      <c r="AW84" s="68"/>
      <c r="AX84" s="550"/>
      <c r="AY84" s="551"/>
      <c r="AZ84" s="551"/>
      <c r="BA84" s="551"/>
      <c r="BB84" s="551"/>
      <c r="BC84" s="551"/>
      <c r="BD84" s="551"/>
      <c r="BE84" s="551"/>
      <c r="BF84" s="551"/>
      <c r="BG84" s="551"/>
      <c r="BH84" s="551"/>
      <c r="BI84" s="68"/>
      <c r="BJ84" s="75"/>
      <c r="BK84" s="75"/>
      <c r="BL84" s="75"/>
      <c r="BM84" s="75"/>
      <c r="BN84" s="69"/>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40"/>
    </row>
    <row r="85" spans="1:100" ht="12.75" customHeight="1">
      <c r="A85" s="60"/>
      <c r="B85" s="554"/>
      <c r="C85" s="554"/>
      <c r="D85" s="554"/>
      <c r="E85" s="554"/>
      <c r="F85" s="554"/>
      <c r="G85" s="554"/>
      <c r="H85" s="554"/>
      <c r="I85" s="554"/>
      <c r="J85" s="554"/>
      <c r="K85" s="554"/>
      <c r="L85" s="554"/>
      <c r="M85" s="554"/>
      <c r="N85" s="554"/>
      <c r="O85" s="554"/>
      <c r="P85" s="554"/>
      <c r="Q85" s="554"/>
      <c r="R85" s="554"/>
      <c r="S85" s="554"/>
      <c r="T85" s="554"/>
      <c r="U85" s="554"/>
      <c r="V85" s="554"/>
      <c r="W85" s="554"/>
      <c r="X85" s="554"/>
      <c r="Y85" s="554"/>
      <c r="Z85" s="554"/>
      <c r="AA85" s="554"/>
      <c r="AB85" s="554"/>
      <c r="AC85" s="554"/>
      <c r="AD85" s="554"/>
      <c r="AE85" s="554"/>
      <c r="AF85" s="554"/>
      <c r="AG85" s="554"/>
      <c r="AH85" s="38"/>
      <c r="AI85" s="552"/>
      <c r="AJ85" s="553"/>
      <c r="AK85" s="553"/>
      <c r="AL85" s="553"/>
      <c r="AM85" s="553"/>
      <c r="AN85" s="553"/>
      <c r="AO85" s="553"/>
      <c r="AP85" s="553"/>
      <c r="AQ85" s="553"/>
      <c r="AR85" s="553"/>
      <c r="AS85" s="553"/>
      <c r="AT85" s="70"/>
      <c r="AU85" s="70"/>
      <c r="AV85" s="70"/>
      <c r="AW85" s="70"/>
      <c r="AX85" s="552"/>
      <c r="AY85" s="553"/>
      <c r="AZ85" s="553"/>
      <c r="BA85" s="553"/>
      <c r="BB85" s="553"/>
      <c r="BC85" s="553"/>
      <c r="BD85" s="553"/>
      <c r="BE85" s="553"/>
      <c r="BF85" s="553"/>
      <c r="BG85" s="553"/>
      <c r="BH85" s="553"/>
      <c r="BI85" s="70"/>
      <c r="BJ85" s="70"/>
      <c r="BK85" s="70"/>
      <c r="BL85" s="70"/>
      <c r="BM85" s="70"/>
      <c r="BN85" s="71"/>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40"/>
    </row>
    <row r="86" spans="1:100" ht="12.75" customHeight="1" thickBot="1">
      <c r="A86" s="60"/>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40"/>
    </row>
    <row r="87" spans="1:100" ht="12.75" customHeight="1">
      <c r="A87" s="60"/>
      <c r="B87" s="333" t="s">
        <v>378</v>
      </c>
      <c r="C87" s="334"/>
      <c r="D87" s="334"/>
      <c r="E87" s="334"/>
      <c r="F87" s="334"/>
      <c r="G87" s="334"/>
      <c r="H87" s="334"/>
      <c r="I87" s="334"/>
      <c r="J87" s="334"/>
      <c r="K87" s="334"/>
      <c r="L87" s="334"/>
      <c r="M87" s="334"/>
      <c r="N87" s="334"/>
      <c r="O87" s="334"/>
      <c r="P87" s="334"/>
      <c r="Q87" s="334"/>
      <c r="R87" s="334"/>
      <c r="S87" s="334"/>
      <c r="T87" s="334"/>
      <c r="U87" s="334"/>
      <c r="V87" s="334"/>
      <c r="W87" s="334"/>
      <c r="X87" s="334"/>
      <c r="Y87" s="334"/>
      <c r="Z87" s="334"/>
      <c r="AA87" s="334"/>
      <c r="AB87" s="334"/>
      <c r="AC87" s="334"/>
      <c r="AD87" s="334"/>
      <c r="AE87" s="334"/>
      <c r="AF87" s="334"/>
      <c r="AG87" s="335"/>
      <c r="AH87" s="38"/>
      <c r="AI87" s="333" t="s">
        <v>564</v>
      </c>
      <c r="AJ87" s="334"/>
      <c r="AK87" s="334"/>
      <c r="AL87" s="334"/>
      <c r="AM87" s="334"/>
      <c r="AN87" s="334"/>
      <c r="AO87" s="334"/>
      <c r="AP87" s="334"/>
      <c r="AQ87" s="334"/>
      <c r="AR87" s="334"/>
      <c r="AS87" s="334"/>
      <c r="AT87" s="334"/>
      <c r="AU87" s="334"/>
      <c r="AV87" s="334"/>
      <c r="AW87" s="334"/>
      <c r="AX87" s="334"/>
      <c r="AY87" s="334"/>
      <c r="AZ87" s="334"/>
      <c r="BA87" s="334"/>
      <c r="BB87" s="334"/>
      <c r="BC87" s="334"/>
      <c r="BD87" s="334"/>
      <c r="BE87" s="334"/>
      <c r="BF87" s="334"/>
      <c r="BG87" s="334"/>
      <c r="BH87" s="334"/>
      <c r="BI87" s="334"/>
      <c r="BJ87" s="334"/>
      <c r="BK87" s="334"/>
      <c r="BL87" s="334"/>
      <c r="BM87" s="334"/>
      <c r="BN87" s="335"/>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40"/>
    </row>
    <row r="88" spans="1:100" ht="12.75" customHeight="1">
      <c r="A88" s="60"/>
      <c r="B88" s="336"/>
      <c r="C88" s="337"/>
      <c r="D88" s="337"/>
      <c r="E88" s="337"/>
      <c r="F88" s="337"/>
      <c r="G88" s="337"/>
      <c r="H88" s="337"/>
      <c r="I88" s="337"/>
      <c r="J88" s="337"/>
      <c r="K88" s="337"/>
      <c r="L88" s="337"/>
      <c r="M88" s="337"/>
      <c r="N88" s="337"/>
      <c r="O88" s="337"/>
      <c r="P88" s="337"/>
      <c r="Q88" s="337"/>
      <c r="R88" s="337"/>
      <c r="S88" s="337"/>
      <c r="T88" s="337"/>
      <c r="U88" s="337"/>
      <c r="V88" s="337"/>
      <c r="W88" s="337"/>
      <c r="X88" s="337"/>
      <c r="Y88" s="337"/>
      <c r="Z88" s="337"/>
      <c r="AA88" s="337"/>
      <c r="AB88" s="337"/>
      <c r="AC88" s="337"/>
      <c r="AD88" s="337"/>
      <c r="AE88" s="337"/>
      <c r="AF88" s="337"/>
      <c r="AG88" s="338"/>
      <c r="AH88" s="38"/>
      <c r="AI88" s="336"/>
      <c r="AJ88" s="337"/>
      <c r="AK88" s="337"/>
      <c r="AL88" s="337"/>
      <c r="AM88" s="337"/>
      <c r="AN88" s="337"/>
      <c r="AO88" s="337"/>
      <c r="AP88" s="337"/>
      <c r="AQ88" s="337"/>
      <c r="AR88" s="337"/>
      <c r="AS88" s="337"/>
      <c r="AT88" s="337"/>
      <c r="AU88" s="337"/>
      <c r="AV88" s="337"/>
      <c r="AW88" s="337"/>
      <c r="AX88" s="337"/>
      <c r="AY88" s="337"/>
      <c r="AZ88" s="337"/>
      <c r="BA88" s="337"/>
      <c r="BB88" s="337"/>
      <c r="BC88" s="337"/>
      <c r="BD88" s="337"/>
      <c r="BE88" s="337"/>
      <c r="BF88" s="337"/>
      <c r="BG88" s="337"/>
      <c r="BH88" s="337"/>
      <c r="BI88" s="337"/>
      <c r="BJ88" s="337"/>
      <c r="BK88" s="337"/>
      <c r="BL88" s="337"/>
      <c r="BM88" s="337"/>
      <c r="BN88" s="3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40"/>
    </row>
    <row r="89" spans="1:100" ht="12.75" customHeight="1">
      <c r="A89" s="60"/>
      <c r="B89" s="528">
        <f>IF(Equip!B55="","",Equip!B55)</f>
      </c>
      <c r="C89" s="529"/>
      <c r="D89" s="529"/>
      <c r="E89" s="529"/>
      <c r="F89" s="529"/>
      <c r="G89" s="529"/>
      <c r="H89" s="529"/>
      <c r="I89" s="529"/>
      <c r="J89" s="529"/>
      <c r="K89" s="529"/>
      <c r="L89" s="529"/>
      <c r="M89" s="529"/>
      <c r="N89" s="529"/>
      <c r="O89" s="529"/>
      <c r="P89" s="529"/>
      <c r="Q89" s="529"/>
      <c r="R89" s="529"/>
      <c r="S89" s="529"/>
      <c r="T89" s="529"/>
      <c r="U89" s="529"/>
      <c r="V89" s="529"/>
      <c r="W89" s="529"/>
      <c r="X89" s="529"/>
      <c r="Y89" s="529"/>
      <c r="Z89" s="529"/>
      <c r="AA89" s="529"/>
      <c r="AB89" s="529"/>
      <c r="AC89" s="529"/>
      <c r="AD89" s="529"/>
      <c r="AE89" s="529"/>
      <c r="AF89" s="529"/>
      <c r="AG89" s="530"/>
      <c r="AH89" s="38"/>
      <c r="AI89" s="528">
        <f>IF(Rituals!A2="","",Rituals!A2)</f>
      </c>
      <c r="AJ89" s="529"/>
      <c r="AK89" s="529"/>
      <c r="AL89" s="529"/>
      <c r="AM89" s="529"/>
      <c r="AN89" s="529"/>
      <c r="AO89" s="529"/>
      <c r="AP89" s="529"/>
      <c r="AQ89" s="529"/>
      <c r="AR89" s="529"/>
      <c r="AS89" s="529"/>
      <c r="AT89" s="529"/>
      <c r="AU89" s="529"/>
      <c r="AV89" s="529"/>
      <c r="AW89" s="529"/>
      <c r="AX89" s="529"/>
      <c r="AY89" s="529"/>
      <c r="AZ89" s="529"/>
      <c r="BA89" s="529"/>
      <c r="BB89" s="529"/>
      <c r="BC89" s="529"/>
      <c r="BD89" s="529"/>
      <c r="BE89" s="529"/>
      <c r="BF89" s="529"/>
      <c r="BG89" s="529"/>
      <c r="BH89" s="529"/>
      <c r="BI89" s="529"/>
      <c r="BJ89" s="529"/>
      <c r="BK89" s="529"/>
      <c r="BL89" s="529"/>
      <c r="BM89" s="529"/>
      <c r="BN89" s="530"/>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40"/>
    </row>
    <row r="90" spans="1:100" ht="12.75" customHeight="1">
      <c r="A90" s="60"/>
      <c r="B90" s="531"/>
      <c r="C90" s="532"/>
      <c r="D90" s="532"/>
      <c r="E90" s="532"/>
      <c r="F90" s="532"/>
      <c r="G90" s="532"/>
      <c r="H90" s="532"/>
      <c r="I90" s="532"/>
      <c r="J90" s="532"/>
      <c r="K90" s="532"/>
      <c r="L90" s="532"/>
      <c r="M90" s="532"/>
      <c r="N90" s="532"/>
      <c r="O90" s="532"/>
      <c r="P90" s="532"/>
      <c r="Q90" s="532"/>
      <c r="R90" s="532"/>
      <c r="S90" s="532"/>
      <c r="T90" s="532"/>
      <c r="U90" s="532"/>
      <c r="V90" s="532"/>
      <c r="W90" s="532"/>
      <c r="X90" s="532"/>
      <c r="Y90" s="532"/>
      <c r="Z90" s="532"/>
      <c r="AA90" s="532"/>
      <c r="AB90" s="532"/>
      <c r="AC90" s="532"/>
      <c r="AD90" s="532"/>
      <c r="AE90" s="532"/>
      <c r="AF90" s="532"/>
      <c r="AG90" s="533"/>
      <c r="AH90" s="38"/>
      <c r="AI90" s="531"/>
      <c r="AJ90" s="532"/>
      <c r="AK90" s="532"/>
      <c r="AL90" s="532"/>
      <c r="AM90" s="532"/>
      <c r="AN90" s="532"/>
      <c r="AO90" s="532"/>
      <c r="AP90" s="532"/>
      <c r="AQ90" s="532"/>
      <c r="AR90" s="532"/>
      <c r="AS90" s="532"/>
      <c r="AT90" s="532"/>
      <c r="AU90" s="532"/>
      <c r="AV90" s="532"/>
      <c r="AW90" s="532"/>
      <c r="AX90" s="532"/>
      <c r="AY90" s="532"/>
      <c r="AZ90" s="532"/>
      <c r="BA90" s="532"/>
      <c r="BB90" s="532"/>
      <c r="BC90" s="532"/>
      <c r="BD90" s="532"/>
      <c r="BE90" s="532"/>
      <c r="BF90" s="532"/>
      <c r="BG90" s="532"/>
      <c r="BH90" s="532"/>
      <c r="BI90" s="532"/>
      <c r="BJ90" s="532"/>
      <c r="BK90" s="532"/>
      <c r="BL90" s="532"/>
      <c r="BM90" s="532"/>
      <c r="BN90" s="533"/>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40"/>
    </row>
    <row r="91" spans="1:100" ht="12.75" customHeight="1">
      <c r="A91" s="60"/>
      <c r="B91" s="534"/>
      <c r="C91" s="535"/>
      <c r="D91" s="535"/>
      <c r="E91" s="535"/>
      <c r="F91" s="535"/>
      <c r="G91" s="535"/>
      <c r="H91" s="535"/>
      <c r="I91" s="535"/>
      <c r="J91" s="535"/>
      <c r="K91" s="535"/>
      <c r="L91" s="535"/>
      <c r="M91" s="535"/>
      <c r="N91" s="535"/>
      <c r="O91" s="535"/>
      <c r="P91" s="535"/>
      <c r="Q91" s="535"/>
      <c r="R91" s="535"/>
      <c r="S91" s="535"/>
      <c r="T91" s="535"/>
      <c r="U91" s="535"/>
      <c r="V91" s="535"/>
      <c r="W91" s="535"/>
      <c r="X91" s="535"/>
      <c r="Y91" s="535"/>
      <c r="Z91" s="535"/>
      <c r="AA91" s="535"/>
      <c r="AB91" s="535"/>
      <c r="AC91" s="535"/>
      <c r="AD91" s="535"/>
      <c r="AE91" s="535"/>
      <c r="AF91" s="535"/>
      <c r="AG91" s="536"/>
      <c r="AH91" s="38"/>
      <c r="AI91" s="534"/>
      <c r="AJ91" s="535"/>
      <c r="AK91" s="535"/>
      <c r="AL91" s="535"/>
      <c r="AM91" s="535"/>
      <c r="AN91" s="535"/>
      <c r="AO91" s="535"/>
      <c r="AP91" s="535"/>
      <c r="AQ91" s="535"/>
      <c r="AR91" s="535"/>
      <c r="AS91" s="535"/>
      <c r="AT91" s="535"/>
      <c r="AU91" s="535"/>
      <c r="AV91" s="535"/>
      <c r="AW91" s="535"/>
      <c r="AX91" s="535"/>
      <c r="AY91" s="535"/>
      <c r="AZ91" s="535"/>
      <c r="BA91" s="535"/>
      <c r="BB91" s="535"/>
      <c r="BC91" s="535"/>
      <c r="BD91" s="535"/>
      <c r="BE91" s="535"/>
      <c r="BF91" s="535"/>
      <c r="BG91" s="535"/>
      <c r="BH91" s="535"/>
      <c r="BI91" s="535"/>
      <c r="BJ91" s="535"/>
      <c r="BK91" s="535"/>
      <c r="BL91" s="535"/>
      <c r="BM91" s="535"/>
      <c r="BN91" s="536"/>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40"/>
    </row>
    <row r="92" spans="1:100" ht="12.75" customHeight="1">
      <c r="A92" s="60"/>
      <c r="B92" s="528">
        <f>IF(Equip!B56="","",Equip!B56)</f>
      </c>
      <c r="C92" s="529"/>
      <c r="D92" s="529"/>
      <c r="E92" s="529"/>
      <c r="F92" s="529"/>
      <c r="G92" s="529"/>
      <c r="H92" s="529"/>
      <c r="I92" s="529"/>
      <c r="J92" s="529"/>
      <c r="K92" s="529"/>
      <c r="L92" s="529"/>
      <c r="M92" s="529"/>
      <c r="N92" s="529"/>
      <c r="O92" s="529"/>
      <c r="P92" s="529"/>
      <c r="Q92" s="529"/>
      <c r="R92" s="529"/>
      <c r="S92" s="529"/>
      <c r="T92" s="529"/>
      <c r="U92" s="529"/>
      <c r="V92" s="529"/>
      <c r="W92" s="529"/>
      <c r="X92" s="529"/>
      <c r="Y92" s="529"/>
      <c r="Z92" s="529"/>
      <c r="AA92" s="529"/>
      <c r="AB92" s="529"/>
      <c r="AC92" s="529"/>
      <c r="AD92" s="529"/>
      <c r="AE92" s="529"/>
      <c r="AF92" s="529"/>
      <c r="AG92" s="530"/>
      <c r="AH92" s="38"/>
      <c r="AI92" s="528">
        <f>IF(Rituals!A3="","",Rituals!A3)</f>
      </c>
      <c r="AJ92" s="529"/>
      <c r="AK92" s="529"/>
      <c r="AL92" s="529"/>
      <c r="AM92" s="529"/>
      <c r="AN92" s="529"/>
      <c r="AO92" s="529"/>
      <c r="AP92" s="529"/>
      <c r="AQ92" s="529"/>
      <c r="AR92" s="529"/>
      <c r="AS92" s="529"/>
      <c r="AT92" s="529"/>
      <c r="AU92" s="529"/>
      <c r="AV92" s="529"/>
      <c r="AW92" s="529"/>
      <c r="AX92" s="529"/>
      <c r="AY92" s="529"/>
      <c r="AZ92" s="529"/>
      <c r="BA92" s="529"/>
      <c r="BB92" s="529"/>
      <c r="BC92" s="529"/>
      <c r="BD92" s="529"/>
      <c r="BE92" s="529"/>
      <c r="BF92" s="529"/>
      <c r="BG92" s="529"/>
      <c r="BH92" s="529"/>
      <c r="BI92" s="529"/>
      <c r="BJ92" s="529"/>
      <c r="BK92" s="529"/>
      <c r="BL92" s="529"/>
      <c r="BM92" s="529"/>
      <c r="BN92" s="530"/>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40"/>
    </row>
    <row r="93" spans="1:100" ht="12.75" customHeight="1">
      <c r="A93" s="60"/>
      <c r="B93" s="531"/>
      <c r="C93" s="532"/>
      <c r="D93" s="532"/>
      <c r="E93" s="532"/>
      <c r="F93" s="532"/>
      <c r="G93" s="532"/>
      <c r="H93" s="532"/>
      <c r="I93" s="532"/>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3"/>
      <c r="AH93" s="38"/>
      <c r="AI93" s="531"/>
      <c r="AJ93" s="532"/>
      <c r="AK93" s="532"/>
      <c r="AL93" s="532"/>
      <c r="AM93" s="532"/>
      <c r="AN93" s="532"/>
      <c r="AO93" s="532"/>
      <c r="AP93" s="532"/>
      <c r="AQ93" s="532"/>
      <c r="AR93" s="532"/>
      <c r="AS93" s="532"/>
      <c r="AT93" s="532"/>
      <c r="AU93" s="532"/>
      <c r="AV93" s="532"/>
      <c r="AW93" s="532"/>
      <c r="AX93" s="532"/>
      <c r="AY93" s="532"/>
      <c r="AZ93" s="532"/>
      <c r="BA93" s="532"/>
      <c r="BB93" s="532"/>
      <c r="BC93" s="532"/>
      <c r="BD93" s="532"/>
      <c r="BE93" s="532"/>
      <c r="BF93" s="532"/>
      <c r="BG93" s="532"/>
      <c r="BH93" s="532"/>
      <c r="BI93" s="532"/>
      <c r="BJ93" s="532"/>
      <c r="BK93" s="532"/>
      <c r="BL93" s="532"/>
      <c r="BM93" s="532"/>
      <c r="BN93" s="533"/>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40"/>
    </row>
    <row r="94" spans="1:100" ht="12.75" customHeight="1">
      <c r="A94" s="60"/>
      <c r="B94" s="534"/>
      <c r="C94" s="535"/>
      <c r="D94" s="535"/>
      <c r="E94" s="535"/>
      <c r="F94" s="535"/>
      <c r="G94" s="535"/>
      <c r="H94" s="535"/>
      <c r="I94" s="535"/>
      <c r="J94" s="535"/>
      <c r="K94" s="535"/>
      <c r="L94" s="535"/>
      <c r="M94" s="535"/>
      <c r="N94" s="535"/>
      <c r="O94" s="535"/>
      <c r="P94" s="535"/>
      <c r="Q94" s="535"/>
      <c r="R94" s="535"/>
      <c r="S94" s="535"/>
      <c r="T94" s="535"/>
      <c r="U94" s="535"/>
      <c r="V94" s="535"/>
      <c r="W94" s="535"/>
      <c r="X94" s="535"/>
      <c r="Y94" s="535"/>
      <c r="Z94" s="535"/>
      <c r="AA94" s="535"/>
      <c r="AB94" s="535"/>
      <c r="AC94" s="535"/>
      <c r="AD94" s="535"/>
      <c r="AE94" s="535"/>
      <c r="AF94" s="535"/>
      <c r="AG94" s="536"/>
      <c r="AH94" s="38"/>
      <c r="AI94" s="534"/>
      <c r="AJ94" s="535"/>
      <c r="AK94" s="535"/>
      <c r="AL94" s="535"/>
      <c r="AM94" s="535"/>
      <c r="AN94" s="535"/>
      <c r="AO94" s="535"/>
      <c r="AP94" s="535"/>
      <c r="AQ94" s="535"/>
      <c r="AR94" s="535"/>
      <c r="AS94" s="535"/>
      <c r="AT94" s="535"/>
      <c r="AU94" s="535"/>
      <c r="AV94" s="535"/>
      <c r="AW94" s="535"/>
      <c r="AX94" s="535"/>
      <c r="AY94" s="535"/>
      <c r="AZ94" s="535"/>
      <c r="BA94" s="535"/>
      <c r="BB94" s="535"/>
      <c r="BC94" s="535"/>
      <c r="BD94" s="535"/>
      <c r="BE94" s="535"/>
      <c r="BF94" s="535"/>
      <c r="BG94" s="535"/>
      <c r="BH94" s="535"/>
      <c r="BI94" s="535"/>
      <c r="BJ94" s="535"/>
      <c r="BK94" s="535"/>
      <c r="BL94" s="535"/>
      <c r="BM94" s="535"/>
      <c r="BN94" s="536"/>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40"/>
    </row>
    <row r="95" spans="1:100" ht="12.75" customHeight="1">
      <c r="A95" s="60"/>
      <c r="B95" s="528">
        <f>IF(Equip!B57="","",Equip!B57)</f>
      </c>
      <c r="C95" s="529"/>
      <c r="D95" s="529"/>
      <c r="E95" s="529"/>
      <c r="F95" s="529"/>
      <c r="G95" s="529"/>
      <c r="H95" s="529"/>
      <c r="I95" s="529"/>
      <c r="J95" s="529"/>
      <c r="K95" s="529"/>
      <c r="L95" s="529"/>
      <c r="M95" s="529"/>
      <c r="N95" s="529"/>
      <c r="O95" s="529"/>
      <c r="P95" s="529"/>
      <c r="Q95" s="529"/>
      <c r="R95" s="529"/>
      <c r="S95" s="529"/>
      <c r="T95" s="529"/>
      <c r="U95" s="529"/>
      <c r="V95" s="529"/>
      <c r="W95" s="529"/>
      <c r="X95" s="529"/>
      <c r="Y95" s="529"/>
      <c r="Z95" s="529"/>
      <c r="AA95" s="529"/>
      <c r="AB95" s="529"/>
      <c r="AC95" s="529"/>
      <c r="AD95" s="529"/>
      <c r="AE95" s="529"/>
      <c r="AF95" s="529"/>
      <c r="AG95" s="530"/>
      <c r="AH95" s="38"/>
      <c r="AI95" s="528">
        <f>IF(Rituals!A4="","",Rituals!A4)</f>
      </c>
      <c r="AJ95" s="529"/>
      <c r="AK95" s="529"/>
      <c r="AL95" s="529"/>
      <c r="AM95" s="529"/>
      <c r="AN95" s="529"/>
      <c r="AO95" s="529"/>
      <c r="AP95" s="529"/>
      <c r="AQ95" s="529"/>
      <c r="AR95" s="529"/>
      <c r="AS95" s="529"/>
      <c r="AT95" s="529"/>
      <c r="AU95" s="529"/>
      <c r="AV95" s="529"/>
      <c r="AW95" s="529"/>
      <c r="AX95" s="529"/>
      <c r="AY95" s="529"/>
      <c r="AZ95" s="529"/>
      <c r="BA95" s="529"/>
      <c r="BB95" s="529"/>
      <c r="BC95" s="529"/>
      <c r="BD95" s="529"/>
      <c r="BE95" s="529"/>
      <c r="BF95" s="529"/>
      <c r="BG95" s="529"/>
      <c r="BH95" s="529"/>
      <c r="BI95" s="529"/>
      <c r="BJ95" s="529"/>
      <c r="BK95" s="529"/>
      <c r="BL95" s="529"/>
      <c r="BM95" s="529"/>
      <c r="BN95" s="530"/>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40"/>
    </row>
    <row r="96" spans="1:100" ht="12.75" customHeight="1">
      <c r="A96" s="60"/>
      <c r="B96" s="531"/>
      <c r="C96" s="532"/>
      <c r="D96" s="532"/>
      <c r="E96" s="532"/>
      <c r="F96" s="532"/>
      <c r="G96" s="532"/>
      <c r="H96" s="532"/>
      <c r="I96" s="532"/>
      <c r="J96" s="532"/>
      <c r="K96" s="532"/>
      <c r="L96" s="532"/>
      <c r="M96" s="532"/>
      <c r="N96" s="532"/>
      <c r="O96" s="532"/>
      <c r="P96" s="532"/>
      <c r="Q96" s="532"/>
      <c r="R96" s="532"/>
      <c r="S96" s="532"/>
      <c r="T96" s="532"/>
      <c r="U96" s="532"/>
      <c r="V96" s="532"/>
      <c r="W96" s="532"/>
      <c r="X96" s="532"/>
      <c r="Y96" s="532"/>
      <c r="Z96" s="532"/>
      <c r="AA96" s="532"/>
      <c r="AB96" s="532"/>
      <c r="AC96" s="532"/>
      <c r="AD96" s="532"/>
      <c r="AE96" s="532"/>
      <c r="AF96" s="532"/>
      <c r="AG96" s="533"/>
      <c r="AH96" s="38"/>
      <c r="AI96" s="531"/>
      <c r="AJ96" s="532"/>
      <c r="AK96" s="532"/>
      <c r="AL96" s="532"/>
      <c r="AM96" s="532"/>
      <c r="AN96" s="532"/>
      <c r="AO96" s="532"/>
      <c r="AP96" s="532"/>
      <c r="AQ96" s="532"/>
      <c r="AR96" s="532"/>
      <c r="AS96" s="532"/>
      <c r="AT96" s="532"/>
      <c r="AU96" s="532"/>
      <c r="AV96" s="532"/>
      <c r="AW96" s="532"/>
      <c r="AX96" s="532"/>
      <c r="AY96" s="532"/>
      <c r="AZ96" s="532"/>
      <c r="BA96" s="532"/>
      <c r="BB96" s="532"/>
      <c r="BC96" s="532"/>
      <c r="BD96" s="532"/>
      <c r="BE96" s="532"/>
      <c r="BF96" s="532"/>
      <c r="BG96" s="532"/>
      <c r="BH96" s="532"/>
      <c r="BI96" s="532"/>
      <c r="BJ96" s="532"/>
      <c r="BK96" s="532"/>
      <c r="BL96" s="532"/>
      <c r="BM96" s="532"/>
      <c r="BN96" s="533"/>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40"/>
    </row>
    <row r="97" spans="1:100" ht="12.75" customHeight="1">
      <c r="A97" s="60"/>
      <c r="B97" s="534"/>
      <c r="C97" s="535"/>
      <c r="D97" s="535"/>
      <c r="E97" s="535"/>
      <c r="F97" s="535"/>
      <c r="G97" s="535"/>
      <c r="H97" s="535"/>
      <c r="I97" s="535"/>
      <c r="J97" s="535"/>
      <c r="K97" s="535"/>
      <c r="L97" s="535"/>
      <c r="M97" s="535"/>
      <c r="N97" s="535"/>
      <c r="O97" s="535"/>
      <c r="P97" s="535"/>
      <c r="Q97" s="535"/>
      <c r="R97" s="535"/>
      <c r="S97" s="535"/>
      <c r="T97" s="535"/>
      <c r="U97" s="535"/>
      <c r="V97" s="535"/>
      <c r="W97" s="535"/>
      <c r="X97" s="535"/>
      <c r="Y97" s="535"/>
      <c r="Z97" s="535"/>
      <c r="AA97" s="535"/>
      <c r="AB97" s="535"/>
      <c r="AC97" s="535"/>
      <c r="AD97" s="535"/>
      <c r="AE97" s="535"/>
      <c r="AF97" s="535"/>
      <c r="AG97" s="536"/>
      <c r="AH97" s="38"/>
      <c r="AI97" s="534"/>
      <c r="AJ97" s="535"/>
      <c r="AK97" s="535"/>
      <c r="AL97" s="535"/>
      <c r="AM97" s="535"/>
      <c r="AN97" s="535"/>
      <c r="AO97" s="535"/>
      <c r="AP97" s="535"/>
      <c r="AQ97" s="535"/>
      <c r="AR97" s="535"/>
      <c r="AS97" s="535"/>
      <c r="AT97" s="535"/>
      <c r="AU97" s="535"/>
      <c r="AV97" s="535"/>
      <c r="AW97" s="535"/>
      <c r="AX97" s="535"/>
      <c r="AY97" s="535"/>
      <c r="AZ97" s="535"/>
      <c r="BA97" s="535"/>
      <c r="BB97" s="535"/>
      <c r="BC97" s="535"/>
      <c r="BD97" s="535"/>
      <c r="BE97" s="535"/>
      <c r="BF97" s="535"/>
      <c r="BG97" s="535"/>
      <c r="BH97" s="535"/>
      <c r="BI97" s="535"/>
      <c r="BJ97" s="535"/>
      <c r="BK97" s="535"/>
      <c r="BL97" s="535"/>
      <c r="BM97" s="535"/>
      <c r="BN97" s="536"/>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40"/>
    </row>
    <row r="98" spans="1:100" ht="12.75" customHeight="1">
      <c r="A98" s="60"/>
      <c r="B98" s="528">
        <f>IF(Equip!B58="","",Equip!B58)</f>
      </c>
      <c r="C98" s="529"/>
      <c r="D98" s="529"/>
      <c r="E98" s="529"/>
      <c r="F98" s="529"/>
      <c r="G98" s="529"/>
      <c r="H98" s="529"/>
      <c r="I98" s="529"/>
      <c r="J98" s="529"/>
      <c r="K98" s="529"/>
      <c r="L98" s="529"/>
      <c r="M98" s="529"/>
      <c r="N98" s="529"/>
      <c r="O98" s="529"/>
      <c r="P98" s="529"/>
      <c r="Q98" s="529"/>
      <c r="R98" s="529"/>
      <c r="S98" s="529"/>
      <c r="T98" s="529"/>
      <c r="U98" s="529"/>
      <c r="V98" s="529"/>
      <c r="W98" s="529"/>
      <c r="X98" s="529"/>
      <c r="Y98" s="529"/>
      <c r="Z98" s="529"/>
      <c r="AA98" s="529"/>
      <c r="AB98" s="529"/>
      <c r="AC98" s="529"/>
      <c r="AD98" s="529"/>
      <c r="AE98" s="529"/>
      <c r="AF98" s="529"/>
      <c r="AG98" s="530"/>
      <c r="AH98" s="38"/>
      <c r="AI98" s="528">
        <f>IF(Rituals!A5="","",Rituals!A5)</f>
      </c>
      <c r="AJ98" s="529"/>
      <c r="AK98" s="529"/>
      <c r="AL98" s="529"/>
      <c r="AM98" s="529"/>
      <c r="AN98" s="529"/>
      <c r="AO98" s="529"/>
      <c r="AP98" s="529"/>
      <c r="AQ98" s="529"/>
      <c r="AR98" s="529"/>
      <c r="AS98" s="529"/>
      <c r="AT98" s="529"/>
      <c r="AU98" s="529"/>
      <c r="AV98" s="529"/>
      <c r="AW98" s="529"/>
      <c r="AX98" s="529"/>
      <c r="AY98" s="529"/>
      <c r="AZ98" s="529"/>
      <c r="BA98" s="529"/>
      <c r="BB98" s="529"/>
      <c r="BC98" s="529"/>
      <c r="BD98" s="529"/>
      <c r="BE98" s="529"/>
      <c r="BF98" s="529"/>
      <c r="BG98" s="529"/>
      <c r="BH98" s="529"/>
      <c r="BI98" s="529"/>
      <c r="BJ98" s="529"/>
      <c r="BK98" s="529"/>
      <c r="BL98" s="529"/>
      <c r="BM98" s="529"/>
      <c r="BN98" s="530"/>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40"/>
    </row>
    <row r="99" spans="1:100" ht="12.75" customHeight="1">
      <c r="A99" s="60"/>
      <c r="B99" s="531"/>
      <c r="C99" s="532"/>
      <c r="D99" s="532"/>
      <c r="E99" s="532"/>
      <c r="F99" s="532"/>
      <c r="G99" s="532"/>
      <c r="H99" s="532"/>
      <c r="I99" s="532"/>
      <c r="J99" s="532"/>
      <c r="K99" s="532"/>
      <c r="L99" s="532"/>
      <c r="M99" s="532"/>
      <c r="N99" s="532"/>
      <c r="O99" s="532"/>
      <c r="P99" s="532"/>
      <c r="Q99" s="532"/>
      <c r="R99" s="532"/>
      <c r="S99" s="532"/>
      <c r="T99" s="532"/>
      <c r="U99" s="532"/>
      <c r="V99" s="532"/>
      <c r="W99" s="532"/>
      <c r="X99" s="532"/>
      <c r="Y99" s="532"/>
      <c r="Z99" s="532"/>
      <c r="AA99" s="532"/>
      <c r="AB99" s="532"/>
      <c r="AC99" s="532"/>
      <c r="AD99" s="532"/>
      <c r="AE99" s="532"/>
      <c r="AF99" s="532"/>
      <c r="AG99" s="533"/>
      <c r="AH99" s="38"/>
      <c r="AI99" s="531"/>
      <c r="AJ99" s="532"/>
      <c r="AK99" s="532"/>
      <c r="AL99" s="532"/>
      <c r="AM99" s="532"/>
      <c r="AN99" s="532"/>
      <c r="AO99" s="532"/>
      <c r="AP99" s="532"/>
      <c r="AQ99" s="532"/>
      <c r="AR99" s="532"/>
      <c r="AS99" s="532"/>
      <c r="AT99" s="532"/>
      <c r="AU99" s="532"/>
      <c r="AV99" s="532"/>
      <c r="AW99" s="532"/>
      <c r="AX99" s="532"/>
      <c r="AY99" s="532"/>
      <c r="AZ99" s="532"/>
      <c r="BA99" s="532"/>
      <c r="BB99" s="532"/>
      <c r="BC99" s="532"/>
      <c r="BD99" s="532"/>
      <c r="BE99" s="532"/>
      <c r="BF99" s="532"/>
      <c r="BG99" s="532"/>
      <c r="BH99" s="532"/>
      <c r="BI99" s="532"/>
      <c r="BJ99" s="532"/>
      <c r="BK99" s="532"/>
      <c r="BL99" s="532"/>
      <c r="BM99" s="532"/>
      <c r="BN99" s="533"/>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40"/>
    </row>
    <row r="100" spans="1:100" ht="12.75" customHeight="1">
      <c r="A100" s="60"/>
      <c r="B100" s="534"/>
      <c r="C100" s="535"/>
      <c r="D100" s="535"/>
      <c r="E100" s="535"/>
      <c r="F100" s="535"/>
      <c r="G100" s="535"/>
      <c r="H100" s="535"/>
      <c r="I100" s="535"/>
      <c r="J100" s="535"/>
      <c r="K100" s="535"/>
      <c r="L100" s="535"/>
      <c r="M100" s="535"/>
      <c r="N100" s="535"/>
      <c r="O100" s="535"/>
      <c r="P100" s="535"/>
      <c r="Q100" s="535"/>
      <c r="R100" s="535"/>
      <c r="S100" s="535"/>
      <c r="T100" s="535"/>
      <c r="U100" s="535"/>
      <c r="V100" s="535"/>
      <c r="W100" s="535"/>
      <c r="X100" s="535"/>
      <c r="Y100" s="535"/>
      <c r="Z100" s="535"/>
      <c r="AA100" s="535"/>
      <c r="AB100" s="535"/>
      <c r="AC100" s="535"/>
      <c r="AD100" s="535"/>
      <c r="AE100" s="535"/>
      <c r="AF100" s="535"/>
      <c r="AG100" s="536"/>
      <c r="AH100" s="38"/>
      <c r="AI100" s="534"/>
      <c r="AJ100" s="535"/>
      <c r="AK100" s="535"/>
      <c r="AL100" s="535"/>
      <c r="AM100" s="535"/>
      <c r="AN100" s="535"/>
      <c r="AO100" s="535"/>
      <c r="AP100" s="535"/>
      <c r="AQ100" s="535"/>
      <c r="AR100" s="535"/>
      <c r="AS100" s="535"/>
      <c r="AT100" s="535"/>
      <c r="AU100" s="535"/>
      <c r="AV100" s="535"/>
      <c r="AW100" s="535"/>
      <c r="AX100" s="535"/>
      <c r="AY100" s="535"/>
      <c r="AZ100" s="535"/>
      <c r="BA100" s="535"/>
      <c r="BB100" s="535"/>
      <c r="BC100" s="535"/>
      <c r="BD100" s="535"/>
      <c r="BE100" s="535"/>
      <c r="BF100" s="535"/>
      <c r="BG100" s="535"/>
      <c r="BH100" s="535"/>
      <c r="BI100" s="535"/>
      <c r="BJ100" s="535"/>
      <c r="BK100" s="535"/>
      <c r="BL100" s="535"/>
      <c r="BM100" s="535"/>
      <c r="BN100" s="536"/>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40"/>
    </row>
    <row r="101" spans="1:100" ht="12.75" customHeight="1">
      <c r="A101" s="60"/>
      <c r="B101" s="528">
        <f>IF(Equip!B59="","",Equip!B59)</f>
      </c>
      <c r="C101" s="529"/>
      <c r="D101" s="529"/>
      <c r="E101" s="529"/>
      <c r="F101" s="529"/>
      <c r="G101" s="529"/>
      <c r="H101" s="529"/>
      <c r="I101" s="529"/>
      <c r="J101" s="529"/>
      <c r="K101" s="529"/>
      <c r="L101" s="529"/>
      <c r="M101" s="529"/>
      <c r="N101" s="529"/>
      <c r="O101" s="529"/>
      <c r="P101" s="529"/>
      <c r="Q101" s="529"/>
      <c r="R101" s="529"/>
      <c r="S101" s="529"/>
      <c r="T101" s="529"/>
      <c r="U101" s="529"/>
      <c r="V101" s="529"/>
      <c r="W101" s="529"/>
      <c r="X101" s="529"/>
      <c r="Y101" s="529"/>
      <c r="Z101" s="529"/>
      <c r="AA101" s="529"/>
      <c r="AB101" s="529"/>
      <c r="AC101" s="529"/>
      <c r="AD101" s="529"/>
      <c r="AE101" s="529"/>
      <c r="AF101" s="529"/>
      <c r="AG101" s="530"/>
      <c r="AH101" s="38"/>
      <c r="AI101" s="528">
        <f>IF(Rituals!A6="","",Rituals!A6)</f>
      </c>
      <c r="AJ101" s="529"/>
      <c r="AK101" s="529"/>
      <c r="AL101" s="529"/>
      <c r="AM101" s="529"/>
      <c r="AN101" s="529"/>
      <c r="AO101" s="529"/>
      <c r="AP101" s="529"/>
      <c r="AQ101" s="529"/>
      <c r="AR101" s="529"/>
      <c r="AS101" s="529"/>
      <c r="AT101" s="529"/>
      <c r="AU101" s="529"/>
      <c r="AV101" s="529"/>
      <c r="AW101" s="529"/>
      <c r="AX101" s="529"/>
      <c r="AY101" s="529"/>
      <c r="AZ101" s="529"/>
      <c r="BA101" s="529"/>
      <c r="BB101" s="529"/>
      <c r="BC101" s="529"/>
      <c r="BD101" s="529"/>
      <c r="BE101" s="529"/>
      <c r="BF101" s="529"/>
      <c r="BG101" s="529"/>
      <c r="BH101" s="529"/>
      <c r="BI101" s="529"/>
      <c r="BJ101" s="529"/>
      <c r="BK101" s="529"/>
      <c r="BL101" s="529"/>
      <c r="BM101" s="529"/>
      <c r="BN101" s="530"/>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40"/>
    </row>
    <row r="102" spans="1:100" ht="12.75" customHeight="1">
      <c r="A102" s="60"/>
      <c r="B102" s="531"/>
      <c r="C102" s="532"/>
      <c r="D102" s="532"/>
      <c r="E102" s="532"/>
      <c r="F102" s="532"/>
      <c r="G102" s="532"/>
      <c r="H102" s="532"/>
      <c r="I102" s="532"/>
      <c r="J102" s="532"/>
      <c r="K102" s="532"/>
      <c r="L102" s="532"/>
      <c r="M102" s="532"/>
      <c r="N102" s="532"/>
      <c r="O102" s="532"/>
      <c r="P102" s="532"/>
      <c r="Q102" s="532"/>
      <c r="R102" s="532"/>
      <c r="S102" s="532"/>
      <c r="T102" s="532"/>
      <c r="U102" s="532"/>
      <c r="V102" s="532"/>
      <c r="W102" s="532"/>
      <c r="X102" s="532"/>
      <c r="Y102" s="532"/>
      <c r="Z102" s="532"/>
      <c r="AA102" s="532"/>
      <c r="AB102" s="532"/>
      <c r="AC102" s="532"/>
      <c r="AD102" s="532"/>
      <c r="AE102" s="532"/>
      <c r="AF102" s="532"/>
      <c r="AG102" s="533"/>
      <c r="AH102" s="38"/>
      <c r="AI102" s="531"/>
      <c r="AJ102" s="532"/>
      <c r="AK102" s="532"/>
      <c r="AL102" s="532"/>
      <c r="AM102" s="532"/>
      <c r="AN102" s="532"/>
      <c r="AO102" s="532"/>
      <c r="AP102" s="532"/>
      <c r="AQ102" s="532"/>
      <c r="AR102" s="532"/>
      <c r="AS102" s="532"/>
      <c r="AT102" s="532"/>
      <c r="AU102" s="532"/>
      <c r="AV102" s="532"/>
      <c r="AW102" s="532"/>
      <c r="AX102" s="532"/>
      <c r="AY102" s="532"/>
      <c r="AZ102" s="532"/>
      <c r="BA102" s="532"/>
      <c r="BB102" s="532"/>
      <c r="BC102" s="532"/>
      <c r="BD102" s="532"/>
      <c r="BE102" s="532"/>
      <c r="BF102" s="532"/>
      <c r="BG102" s="532"/>
      <c r="BH102" s="532"/>
      <c r="BI102" s="532"/>
      <c r="BJ102" s="532"/>
      <c r="BK102" s="532"/>
      <c r="BL102" s="532"/>
      <c r="BM102" s="532"/>
      <c r="BN102" s="533"/>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40"/>
    </row>
    <row r="103" spans="1:100" ht="12.75" customHeight="1">
      <c r="A103" s="60"/>
      <c r="B103" s="534"/>
      <c r="C103" s="535"/>
      <c r="D103" s="535"/>
      <c r="E103" s="535"/>
      <c r="F103" s="535"/>
      <c r="G103" s="535"/>
      <c r="H103" s="535"/>
      <c r="I103" s="535"/>
      <c r="J103" s="535"/>
      <c r="K103" s="535"/>
      <c r="L103" s="535"/>
      <c r="M103" s="535"/>
      <c r="N103" s="535"/>
      <c r="O103" s="535"/>
      <c r="P103" s="535"/>
      <c r="Q103" s="535"/>
      <c r="R103" s="535"/>
      <c r="S103" s="535"/>
      <c r="T103" s="535"/>
      <c r="U103" s="535"/>
      <c r="V103" s="535"/>
      <c r="W103" s="535"/>
      <c r="X103" s="535"/>
      <c r="Y103" s="535"/>
      <c r="Z103" s="535"/>
      <c r="AA103" s="535"/>
      <c r="AB103" s="535"/>
      <c r="AC103" s="535"/>
      <c r="AD103" s="535"/>
      <c r="AE103" s="535"/>
      <c r="AF103" s="535"/>
      <c r="AG103" s="536"/>
      <c r="AH103" s="38"/>
      <c r="AI103" s="534"/>
      <c r="AJ103" s="535"/>
      <c r="AK103" s="535"/>
      <c r="AL103" s="535"/>
      <c r="AM103" s="535"/>
      <c r="AN103" s="535"/>
      <c r="AO103" s="535"/>
      <c r="AP103" s="535"/>
      <c r="AQ103" s="535"/>
      <c r="AR103" s="535"/>
      <c r="AS103" s="535"/>
      <c r="AT103" s="535"/>
      <c r="AU103" s="535"/>
      <c r="AV103" s="535"/>
      <c r="AW103" s="535"/>
      <c r="AX103" s="535"/>
      <c r="AY103" s="535"/>
      <c r="AZ103" s="535"/>
      <c r="BA103" s="535"/>
      <c r="BB103" s="535"/>
      <c r="BC103" s="535"/>
      <c r="BD103" s="535"/>
      <c r="BE103" s="535"/>
      <c r="BF103" s="535"/>
      <c r="BG103" s="535"/>
      <c r="BH103" s="535"/>
      <c r="BI103" s="535"/>
      <c r="BJ103" s="535"/>
      <c r="BK103" s="535"/>
      <c r="BL103" s="535"/>
      <c r="BM103" s="535"/>
      <c r="BN103" s="536"/>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40"/>
    </row>
    <row r="104" spans="1:100" ht="12.75" customHeight="1">
      <c r="A104" s="60"/>
      <c r="B104" s="528">
        <f>IF(Equip!B60="","",Equip!B60)</f>
      </c>
      <c r="C104" s="529"/>
      <c r="D104" s="529"/>
      <c r="E104" s="529"/>
      <c r="F104" s="529"/>
      <c r="G104" s="529"/>
      <c r="H104" s="529"/>
      <c r="I104" s="529"/>
      <c r="J104" s="529"/>
      <c r="K104" s="529"/>
      <c r="L104" s="529"/>
      <c r="M104" s="529"/>
      <c r="N104" s="529"/>
      <c r="O104" s="529"/>
      <c r="P104" s="529"/>
      <c r="Q104" s="529"/>
      <c r="R104" s="529"/>
      <c r="S104" s="529"/>
      <c r="T104" s="529"/>
      <c r="U104" s="529"/>
      <c r="V104" s="529"/>
      <c r="W104" s="529"/>
      <c r="X104" s="529"/>
      <c r="Y104" s="529"/>
      <c r="Z104" s="529"/>
      <c r="AA104" s="529"/>
      <c r="AB104" s="529"/>
      <c r="AC104" s="529"/>
      <c r="AD104" s="529"/>
      <c r="AE104" s="529"/>
      <c r="AF104" s="529"/>
      <c r="AG104" s="530"/>
      <c r="AH104" s="38"/>
      <c r="AI104" s="528">
        <f>IF(Rituals!A7="","",Rituals!A7)</f>
      </c>
      <c r="AJ104" s="529"/>
      <c r="AK104" s="529"/>
      <c r="AL104" s="529"/>
      <c r="AM104" s="529"/>
      <c r="AN104" s="529"/>
      <c r="AO104" s="529"/>
      <c r="AP104" s="529"/>
      <c r="AQ104" s="529"/>
      <c r="AR104" s="529"/>
      <c r="AS104" s="529"/>
      <c r="AT104" s="529"/>
      <c r="AU104" s="529"/>
      <c r="AV104" s="529"/>
      <c r="AW104" s="529"/>
      <c r="AX104" s="529"/>
      <c r="AY104" s="529"/>
      <c r="AZ104" s="529"/>
      <c r="BA104" s="529"/>
      <c r="BB104" s="529"/>
      <c r="BC104" s="529"/>
      <c r="BD104" s="529"/>
      <c r="BE104" s="529"/>
      <c r="BF104" s="529"/>
      <c r="BG104" s="529"/>
      <c r="BH104" s="529"/>
      <c r="BI104" s="529"/>
      <c r="BJ104" s="529"/>
      <c r="BK104" s="529"/>
      <c r="BL104" s="529"/>
      <c r="BM104" s="529"/>
      <c r="BN104" s="530"/>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40"/>
    </row>
    <row r="105" spans="1:100" ht="12.75" customHeight="1">
      <c r="A105" s="60"/>
      <c r="B105" s="531"/>
      <c r="C105" s="532"/>
      <c r="D105" s="532"/>
      <c r="E105" s="532"/>
      <c r="F105" s="532"/>
      <c r="G105" s="532"/>
      <c r="H105" s="532"/>
      <c r="I105" s="532"/>
      <c r="J105" s="532"/>
      <c r="K105" s="532"/>
      <c r="L105" s="532"/>
      <c r="M105" s="532"/>
      <c r="N105" s="532"/>
      <c r="O105" s="532"/>
      <c r="P105" s="532"/>
      <c r="Q105" s="532"/>
      <c r="R105" s="532"/>
      <c r="S105" s="532"/>
      <c r="T105" s="532"/>
      <c r="U105" s="532"/>
      <c r="V105" s="532"/>
      <c r="W105" s="532"/>
      <c r="X105" s="532"/>
      <c r="Y105" s="532"/>
      <c r="Z105" s="532"/>
      <c r="AA105" s="532"/>
      <c r="AB105" s="532"/>
      <c r="AC105" s="532"/>
      <c r="AD105" s="532"/>
      <c r="AE105" s="532"/>
      <c r="AF105" s="532"/>
      <c r="AG105" s="533"/>
      <c r="AH105" s="38"/>
      <c r="AI105" s="531"/>
      <c r="AJ105" s="532"/>
      <c r="AK105" s="532"/>
      <c r="AL105" s="532"/>
      <c r="AM105" s="532"/>
      <c r="AN105" s="532"/>
      <c r="AO105" s="532"/>
      <c r="AP105" s="532"/>
      <c r="AQ105" s="532"/>
      <c r="AR105" s="532"/>
      <c r="AS105" s="532"/>
      <c r="AT105" s="532"/>
      <c r="AU105" s="532"/>
      <c r="AV105" s="532"/>
      <c r="AW105" s="532"/>
      <c r="AX105" s="532"/>
      <c r="AY105" s="532"/>
      <c r="AZ105" s="532"/>
      <c r="BA105" s="532"/>
      <c r="BB105" s="532"/>
      <c r="BC105" s="532"/>
      <c r="BD105" s="532"/>
      <c r="BE105" s="532"/>
      <c r="BF105" s="532"/>
      <c r="BG105" s="532"/>
      <c r="BH105" s="532"/>
      <c r="BI105" s="532"/>
      <c r="BJ105" s="532"/>
      <c r="BK105" s="532"/>
      <c r="BL105" s="532"/>
      <c r="BM105" s="532"/>
      <c r="BN105" s="533"/>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40"/>
    </row>
    <row r="106" spans="1:100" ht="12.75" customHeight="1">
      <c r="A106" s="60"/>
      <c r="B106" s="534"/>
      <c r="C106" s="535"/>
      <c r="D106" s="535"/>
      <c r="E106" s="535"/>
      <c r="F106" s="535"/>
      <c r="G106" s="535"/>
      <c r="H106" s="535"/>
      <c r="I106" s="535"/>
      <c r="J106" s="535"/>
      <c r="K106" s="535"/>
      <c r="L106" s="535"/>
      <c r="M106" s="535"/>
      <c r="N106" s="535"/>
      <c r="O106" s="535"/>
      <c r="P106" s="535"/>
      <c r="Q106" s="535"/>
      <c r="R106" s="535"/>
      <c r="S106" s="535"/>
      <c r="T106" s="535"/>
      <c r="U106" s="535"/>
      <c r="V106" s="535"/>
      <c r="W106" s="535"/>
      <c r="X106" s="535"/>
      <c r="Y106" s="535"/>
      <c r="Z106" s="535"/>
      <c r="AA106" s="535"/>
      <c r="AB106" s="535"/>
      <c r="AC106" s="535"/>
      <c r="AD106" s="535"/>
      <c r="AE106" s="535"/>
      <c r="AF106" s="535"/>
      <c r="AG106" s="536"/>
      <c r="AH106" s="38"/>
      <c r="AI106" s="534"/>
      <c r="AJ106" s="535"/>
      <c r="AK106" s="535"/>
      <c r="AL106" s="535"/>
      <c r="AM106" s="535"/>
      <c r="AN106" s="535"/>
      <c r="AO106" s="535"/>
      <c r="AP106" s="535"/>
      <c r="AQ106" s="535"/>
      <c r="AR106" s="535"/>
      <c r="AS106" s="535"/>
      <c r="AT106" s="535"/>
      <c r="AU106" s="535"/>
      <c r="AV106" s="535"/>
      <c r="AW106" s="535"/>
      <c r="AX106" s="535"/>
      <c r="AY106" s="535"/>
      <c r="AZ106" s="535"/>
      <c r="BA106" s="535"/>
      <c r="BB106" s="535"/>
      <c r="BC106" s="535"/>
      <c r="BD106" s="535"/>
      <c r="BE106" s="535"/>
      <c r="BF106" s="535"/>
      <c r="BG106" s="535"/>
      <c r="BH106" s="535"/>
      <c r="BI106" s="535"/>
      <c r="BJ106" s="535"/>
      <c r="BK106" s="535"/>
      <c r="BL106" s="535"/>
      <c r="BM106" s="535"/>
      <c r="BN106" s="536"/>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40"/>
    </row>
    <row r="107" spans="1:100" ht="12.75" customHeight="1">
      <c r="A107" s="60"/>
      <c r="B107" s="528">
        <f>IF(Equip!B61="","",Equip!B61)</f>
      </c>
      <c r="C107" s="529"/>
      <c r="D107" s="529"/>
      <c r="E107" s="529"/>
      <c r="F107" s="529"/>
      <c r="G107" s="529"/>
      <c r="H107" s="529"/>
      <c r="I107" s="529"/>
      <c r="J107" s="529"/>
      <c r="K107" s="529"/>
      <c r="L107" s="529"/>
      <c r="M107" s="529"/>
      <c r="N107" s="529"/>
      <c r="O107" s="529"/>
      <c r="P107" s="529"/>
      <c r="Q107" s="529"/>
      <c r="R107" s="529"/>
      <c r="S107" s="529"/>
      <c r="T107" s="529"/>
      <c r="U107" s="529"/>
      <c r="V107" s="529"/>
      <c r="W107" s="529"/>
      <c r="X107" s="529"/>
      <c r="Y107" s="529"/>
      <c r="Z107" s="529"/>
      <c r="AA107" s="529"/>
      <c r="AB107" s="529"/>
      <c r="AC107" s="529"/>
      <c r="AD107" s="529"/>
      <c r="AE107" s="529"/>
      <c r="AF107" s="529"/>
      <c r="AG107" s="530"/>
      <c r="AH107" s="38"/>
      <c r="AI107" s="528">
        <f>IF(Rituals!A8="","",Rituals!A8)</f>
      </c>
      <c r="AJ107" s="529"/>
      <c r="AK107" s="529"/>
      <c r="AL107" s="529"/>
      <c r="AM107" s="529"/>
      <c r="AN107" s="529"/>
      <c r="AO107" s="529"/>
      <c r="AP107" s="529"/>
      <c r="AQ107" s="529"/>
      <c r="AR107" s="529"/>
      <c r="AS107" s="529"/>
      <c r="AT107" s="529"/>
      <c r="AU107" s="529"/>
      <c r="AV107" s="529"/>
      <c r="AW107" s="529"/>
      <c r="AX107" s="529"/>
      <c r="AY107" s="529"/>
      <c r="AZ107" s="529"/>
      <c r="BA107" s="529"/>
      <c r="BB107" s="529"/>
      <c r="BC107" s="529"/>
      <c r="BD107" s="529"/>
      <c r="BE107" s="529"/>
      <c r="BF107" s="529"/>
      <c r="BG107" s="529"/>
      <c r="BH107" s="529"/>
      <c r="BI107" s="529"/>
      <c r="BJ107" s="529"/>
      <c r="BK107" s="529"/>
      <c r="BL107" s="529"/>
      <c r="BM107" s="529"/>
      <c r="BN107" s="530"/>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40"/>
    </row>
    <row r="108" spans="1:100" ht="12.75" customHeight="1">
      <c r="A108" s="60"/>
      <c r="B108" s="531"/>
      <c r="C108" s="532"/>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2"/>
      <c r="AD108" s="532"/>
      <c r="AE108" s="532"/>
      <c r="AF108" s="532"/>
      <c r="AG108" s="533"/>
      <c r="AH108" s="38"/>
      <c r="AI108" s="531"/>
      <c r="AJ108" s="532"/>
      <c r="AK108" s="532"/>
      <c r="AL108" s="532"/>
      <c r="AM108" s="532"/>
      <c r="AN108" s="532"/>
      <c r="AO108" s="532"/>
      <c r="AP108" s="532"/>
      <c r="AQ108" s="532"/>
      <c r="AR108" s="532"/>
      <c r="AS108" s="532"/>
      <c r="AT108" s="532"/>
      <c r="AU108" s="532"/>
      <c r="AV108" s="532"/>
      <c r="AW108" s="532"/>
      <c r="AX108" s="532"/>
      <c r="AY108" s="532"/>
      <c r="AZ108" s="532"/>
      <c r="BA108" s="532"/>
      <c r="BB108" s="532"/>
      <c r="BC108" s="532"/>
      <c r="BD108" s="532"/>
      <c r="BE108" s="532"/>
      <c r="BF108" s="532"/>
      <c r="BG108" s="532"/>
      <c r="BH108" s="532"/>
      <c r="BI108" s="532"/>
      <c r="BJ108" s="532"/>
      <c r="BK108" s="532"/>
      <c r="BL108" s="532"/>
      <c r="BM108" s="532"/>
      <c r="BN108" s="533"/>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40"/>
    </row>
    <row r="109" spans="1:100" ht="12.75" customHeight="1">
      <c r="A109" s="60"/>
      <c r="B109" s="534"/>
      <c r="C109" s="535"/>
      <c r="D109" s="535"/>
      <c r="E109" s="535"/>
      <c r="F109" s="535"/>
      <c r="G109" s="535"/>
      <c r="H109" s="535"/>
      <c r="I109" s="535"/>
      <c r="J109" s="535"/>
      <c r="K109" s="535"/>
      <c r="L109" s="535"/>
      <c r="M109" s="535"/>
      <c r="N109" s="535"/>
      <c r="O109" s="535"/>
      <c r="P109" s="535"/>
      <c r="Q109" s="535"/>
      <c r="R109" s="535"/>
      <c r="S109" s="535"/>
      <c r="T109" s="535"/>
      <c r="U109" s="535"/>
      <c r="V109" s="535"/>
      <c r="W109" s="535"/>
      <c r="X109" s="535"/>
      <c r="Y109" s="535"/>
      <c r="Z109" s="535"/>
      <c r="AA109" s="535"/>
      <c r="AB109" s="535"/>
      <c r="AC109" s="535"/>
      <c r="AD109" s="535"/>
      <c r="AE109" s="535"/>
      <c r="AF109" s="535"/>
      <c r="AG109" s="536"/>
      <c r="AH109" s="38"/>
      <c r="AI109" s="534"/>
      <c r="AJ109" s="535"/>
      <c r="AK109" s="535"/>
      <c r="AL109" s="535"/>
      <c r="AM109" s="535"/>
      <c r="AN109" s="535"/>
      <c r="AO109" s="535"/>
      <c r="AP109" s="535"/>
      <c r="AQ109" s="535"/>
      <c r="AR109" s="535"/>
      <c r="AS109" s="535"/>
      <c r="AT109" s="535"/>
      <c r="AU109" s="535"/>
      <c r="AV109" s="535"/>
      <c r="AW109" s="535"/>
      <c r="AX109" s="535"/>
      <c r="AY109" s="535"/>
      <c r="AZ109" s="535"/>
      <c r="BA109" s="535"/>
      <c r="BB109" s="535"/>
      <c r="BC109" s="535"/>
      <c r="BD109" s="535"/>
      <c r="BE109" s="535"/>
      <c r="BF109" s="535"/>
      <c r="BG109" s="535"/>
      <c r="BH109" s="535"/>
      <c r="BI109" s="535"/>
      <c r="BJ109" s="535"/>
      <c r="BK109" s="535"/>
      <c r="BL109" s="535"/>
      <c r="BM109" s="535"/>
      <c r="BN109" s="536"/>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40"/>
    </row>
    <row r="110" spans="1:100" ht="12.75" customHeight="1">
      <c r="A110" s="60"/>
      <c r="B110" s="528">
        <f>IF(Equip!B62="","",Equip!B62)</f>
      </c>
      <c r="C110" s="529"/>
      <c r="D110" s="529"/>
      <c r="E110" s="529"/>
      <c r="F110" s="529"/>
      <c r="G110" s="529"/>
      <c r="H110" s="529"/>
      <c r="I110" s="529"/>
      <c r="J110" s="529"/>
      <c r="K110" s="529"/>
      <c r="L110" s="529"/>
      <c r="M110" s="529"/>
      <c r="N110" s="529"/>
      <c r="O110" s="529"/>
      <c r="P110" s="529"/>
      <c r="Q110" s="529"/>
      <c r="R110" s="529"/>
      <c r="S110" s="529"/>
      <c r="T110" s="529"/>
      <c r="U110" s="529"/>
      <c r="V110" s="529"/>
      <c r="W110" s="529"/>
      <c r="X110" s="529"/>
      <c r="Y110" s="529"/>
      <c r="Z110" s="529"/>
      <c r="AA110" s="529"/>
      <c r="AB110" s="529"/>
      <c r="AC110" s="529"/>
      <c r="AD110" s="529"/>
      <c r="AE110" s="529"/>
      <c r="AF110" s="529"/>
      <c r="AG110" s="530"/>
      <c r="AH110" s="38"/>
      <c r="AI110" s="528">
        <f>IF(Rituals!A9="","",Rituals!A9)</f>
      </c>
      <c r="AJ110" s="529"/>
      <c r="AK110" s="529"/>
      <c r="AL110" s="529"/>
      <c r="AM110" s="529"/>
      <c r="AN110" s="529"/>
      <c r="AO110" s="529"/>
      <c r="AP110" s="529"/>
      <c r="AQ110" s="529"/>
      <c r="AR110" s="529"/>
      <c r="AS110" s="529"/>
      <c r="AT110" s="529"/>
      <c r="AU110" s="529"/>
      <c r="AV110" s="529"/>
      <c r="AW110" s="529"/>
      <c r="AX110" s="529"/>
      <c r="AY110" s="529"/>
      <c r="AZ110" s="529"/>
      <c r="BA110" s="529"/>
      <c r="BB110" s="529"/>
      <c r="BC110" s="529"/>
      <c r="BD110" s="529"/>
      <c r="BE110" s="529"/>
      <c r="BF110" s="529"/>
      <c r="BG110" s="529"/>
      <c r="BH110" s="529"/>
      <c r="BI110" s="529"/>
      <c r="BJ110" s="529"/>
      <c r="BK110" s="529"/>
      <c r="BL110" s="529"/>
      <c r="BM110" s="529"/>
      <c r="BN110" s="530"/>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40"/>
    </row>
    <row r="111" spans="1:100" ht="12.75" customHeight="1">
      <c r="A111" s="60"/>
      <c r="B111" s="531"/>
      <c r="C111" s="532"/>
      <c r="D111" s="532"/>
      <c r="E111" s="532"/>
      <c r="F111" s="532"/>
      <c r="G111" s="532"/>
      <c r="H111" s="532"/>
      <c r="I111" s="532"/>
      <c r="J111" s="532"/>
      <c r="K111" s="532"/>
      <c r="L111" s="532"/>
      <c r="M111" s="532"/>
      <c r="N111" s="532"/>
      <c r="O111" s="532"/>
      <c r="P111" s="532"/>
      <c r="Q111" s="532"/>
      <c r="R111" s="532"/>
      <c r="S111" s="532"/>
      <c r="T111" s="532"/>
      <c r="U111" s="532"/>
      <c r="V111" s="532"/>
      <c r="W111" s="532"/>
      <c r="X111" s="532"/>
      <c r="Y111" s="532"/>
      <c r="Z111" s="532"/>
      <c r="AA111" s="532"/>
      <c r="AB111" s="532"/>
      <c r="AC111" s="532"/>
      <c r="AD111" s="532"/>
      <c r="AE111" s="532"/>
      <c r="AF111" s="532"/>
      <c r="AG111" s="533"/>
      <c r="AH111" s="38"/>
      <c r="AI111" s="531"/>
      <c r="AJ111" s="532"/>
      <c r="AK111" s="532"/>
      <c r="AL111" s="532"/>
      <c r="AM111" s="532"/>
      <c r="AN111" s="532"/>
      <c r="AO111" s="532"/>
      <c r="AP111" s="532"/>
      <c r="AQ111" s="532"/>
      <c r="AR111" s="532"/>
      <c r="AS111" s="532"/>
      <c r="AT111" s="532"/>
      <c r="AU111" s="532"/>
      <c r="AV111" s="532"/>
      <c r="AW111" s="532"/>
      <c r="AX111" s="532"/>
      <c r="AY111" s="532"/>
      <c r="AZ111" s="532"/>
      <c r="BA111" s="532"/>
      <c r="BB111" s="532"/>
      <c r="BC111" s="532"/>
      <c r="BD111" s="532"/>
      <c r="BE111" s="532"/>
      <c r="BF111" s="532"/>
      <c r="BG111" s="532"/>
      <c r="BH111" s="532"/>
      <c r="BI111" s="532"/>
      <c r="BJ111" s="532"/>
      <c r="BK111" s="532"/>
      <c r="BL111" s="532"/>
      <c r="BM111" s="532"/>
      <c r="BN111" s="533"/>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40"/>
    </row>
    <row r="112" spans="1:100" ht="12.75" customHeight="1">
      <c r="A112" s="60"/>
      <c r="B112" s="534"/>
      <c r="C112" s="535"/>
      <c r="D112" s="535"/>
      <c r="E112" s="535"/>
      <c r="F112" s="535"/>
      <c r="G112" s="535"/>
      <c r="H112" s="535"/>
      <c r="I112" s="535"/>
      <c r="J112" s="535"/>
      <c r="K112" s="535"/>
      <c r="L112" s="535"/>
      <c r="M112" s="535"/>
      <c r="N112" s="535"/>
      <c r="O112" s="535"/>
      <c r="P112" s="535"/>
      <c r="Q112" s="535"/>
      <c r="R112" s="535"/>
      <c r="S112" s="535"/>
      <c r="T112" s="535"/>
      <c r="U112" s="535"/>
      <c r="V112" s="535"/>
      <c r="W112" s="535"/>
      <c r="X112" s="535"/>
      <c r="Y112" s="535"/>
      <c r="Z112" s="535"/>
      <c r="AA112" s="535"/>
      <c r="AB112" s="535"/>
      <c r="AC112" s="535"/>
      <c r="AD112" s="535"/>
      <c r="AE112" s="535"/>
      <c r="AF112" s="535"/>
      <c r="AG112" s="536"/>
      <c r="AH112" s="38"/>
      <c r="AI112" s="534"/>
      <c r="AJ112" s="535"/>
      <c r="AK112" s="535"/>
      <c r="AL112" s="535"/>
      <c r="AM112" s="535"/>
      <c r="AN112" s="535"/>
      <c r="AO112" s="535"/>
      <c r="AP112" s="535"/>
      <c r="AQ112" s="535"/>
      <c r="AR112" s="535"/>
      <c r="AS112" s="535"/>
      <c r="AT112" s="535"/>
      <c r="AU112" s="535"/>
      <c r="AV112" s="535"/>
      <c r="AW112" s="535"/>
      <c r="AX112" s="535"/>
      <c r="AY112" s="535"/>
      <c r="AZ112" s="535"/>
      <c r="BA112" s="535"/>
      <c r="BB112" s="535"/>
      <c r="BC112" s="535"/>
      <c r="BD112" s="535"/>
      <c r="BE112" s="535"/>
      <c r="BF112" s="535"/>
      <c r="BG112" s="535"/>
      <c r="BH112" s="535"/>
      <c r="BI112" s="535"/>
      <c r="BJ112" s="535"/>
      <c r="BK112" s="535"/>
      <c r="BL112" s="535"/>
      <c r="BM112" s="535"/>
      <c r="BN112" s="536"/>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40"/>
    </row>
    <row r="113" spans="1:100" ht="12.75" customHeight="1">
      <c r="A113" s="60"/>
      <c r="B113" s="528">
        <f>IF(Equip!B63="","",Equip!B63)</f>
      </c>
      <c r="C113" s="529"/>
      <c r="D113" s="529"/>
      <c r="E113" s="529"/>
      <c r="F113" s="529"/>
      <c r="G113" s="529"/>
      <c r="H113" s="529"/>
      <c r="I113" s="529"/>
      <c r="J113" s="529"/>
      <c r="K113" s="529"/>
      <c r="L113" s="529"/>
      <c r="M113" s="529"/>
      <c r="N113" s="529"/>
      <c r="O113" s="529"/>
      <c r="P113" s="529"/>
      <c r="Q113" s="529"/>
      <c r="R113" s="529"/>
      <c r="S113" s="529"/>
      <c r="T113" s="529"/>
      <c r="U113" s="529"/>
      <c r="V113" s="529"/>
      <c r="W113" s="529"/>
      <c r="X113" s="529"/>
      <c r="Y113" s="529"/>
      <c r="Z113" s="529"/>
      <c r="AA113" s="529"/>
      <c r="AB113" s="529"/>
      <c r="AC113" s="529"/>
      <c r="AD113" s="529"/>
      <c r="AE113" s="529"/>
      <c r="AF113" s="529"/>
      <c r="AG113" s="530"/>
      <c r="AH113" s="38"/>
      <c r="AI113" s="528">
        <f>IF(Rituals!A10="","",Rituals!A10)</f>
      </c>
      <c r="AJ113" s="529"/>
      <c r="AK113" s="529"/>
      <c r="AL113" s="529"/>
      <c r="AM113" s="529"/>
      <c r="AN113" s="529"/>
      <c r="AO113" s="529"/>
      <c r="AP113" s="529"/>
      <c r="AQ113" s="529"/>
      <c r="AR113" s="529"/>
      <c r="AS113" s="529"/>
      <c r="AT113" s="529"/>
      <c r="AU113" s="529"/>
      <c r="AV113" s="529"/>
      <c r="AW113" s="529"/>
      <c r="AX113" s="529"/>
      <c r="AY113" s="529"/>
      <c r="AZ113" s="529"/>
      <c r="BA113" s="529"/>
      <c r="BB113" s="529"/>
      <c r="BC113" s="529"/>
      <c r="BD113" s="529"/>
      <c r="BE113" s="529"/>
      <c r="BF113" s="529"/>
      <c r="BG113" s="529"/>
      <c r="BH113" s="529"/>
      <c r="BI113" s="529"/>
      <c r="BJ113" s="529"/>
      <c r="BK113" s="529"/>
      <c r="BL113" s="529"/>
      <c r="BM113" s="529"/>
      <c r="BN113" s="530"/>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40"/>
    </row>
    <row r="114" spans="1:100" ht="12.75" customHeight="1">
      <c r="A114" s="60"/>
      <c r="B114" s="531"/>
      <c r="C114" s="532"/>
      <c r="D114" s="532"/>
      <c r="E114" s="532"/>
      <c r="F114" s="532"/>
      <c r="G114" s="532"/>
      <c r="H114" s="532"/>
      <c r="I114" s="532"/>
      <c r="J114" s="532"/>
      <c r="K114" s="532"/>
      <c r="L114" s="532"/>
      <c r="M114" s="532"/>
      <c r="N114" s="532"/>
      <c r="O114" s="532"/>
      <c r="P114" s="532"/>
      <c r="Q114" s="532"/>
      <c r="R114" s="532"/>
      <c r="S114" s="532"/>
      <c r="T114" s="532"/>
      <c r="U114" s="532"/>
      <c r="V114" s="532"/>
      <c r="W114" s="532"/>
      <c r="X114" s="532"/>
      <c r="Y114" s="532"/>
      <c r="Z114" s="532"/>
      <c r="AA114" s="532"/>
      <c r="AB114" s="532"/>
      <c r="AC114" s="532"/>
      <c r="AD114" s="532"/>
      <c r="AE114" s="532"/>
      <c r="AF114" s="532"/>
      <c r="AG114" s="533"/>
      <c r="AH114" s="38"/>
      <c r="AI114" s="531"/>
      <c r="AJ114" s="532"/>
      <c r="AK114" s="532"/>
      <c r="AL114" s="532"/>
      <c r="AM114" s="532"/>
      <c r="AN114" s="532"/>
      <c r="AO114" s="532"/>
      <c r="AP114" s="532"/>
      <c r="AQ114" s="532"/>
      <c r="AR114" s="532"/>
      <c r="AS114" s="532"/>
      <c r="AT114" s="532"/>
      <c r="AU114" s="532"/>
      <c r="AV114" s="532"/>
      <c r="AW114" s="532"/>
      <c r="AX114" s="532"/>
      <c r="AY114" s="532"/>
      <c r="AZ114" s="532"/>
      <c r="BA114" s="532"/>
      <c r="BB114" s="532"/>
      <c r="BC114" s="532"/>
      <c r="BD114" s="532"/>
      <c r="BE114" s="532"/>
      <c r="BF114" s="532"/>
      <c r="BG114" s="532"/>
      <c r="BH114" s="532"/>
      <c r="BI114" s="532"/>
      <c r="BJ114" s="532"/>
      <c r="BK114" s="532"/>
      <c r="BL114" s="532"/>
      <c r="BM114" s="532"/>
      <c r="BN114" s="533"/>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40"/>
    </row>
    <row r="115" spans="1:100" ht="12.75" customHeight="1">
      <c r="A115" s="60"/>
      <c r="B115" s="534"/>
      <c r="C115" s="535"/>
      <c r="D115" s="535"/>
      <c r="E115" s="535"/>
      <c r="F115" s="535"/>
      <c r="G115" s="535"/>
      <c r="H115" s="535"/>
      <c r="I115" s="535"/>
      <c r="J115" s="535"/>
      <c r="K115" s="535"/>
      <c r="L115" s="535"/>
      <c r="M115" s="535"/>
      <c r="N115" s="535"/>
      <c r="O115" s="535"/>
      <c r="P115" s="535"/>
      <c r="Q115" s="535"/>
      <c r="R115" s="535"/>
      <c r="S115" s="535"/>
      <c r="T115" s="535"/>
      <c r="U115" s="535"/>
      <c r="V115" s="535"/>
      <c r="W115" s="535"/>
      <c r="X115" s="535"/>
      <c r="Y115" s="535"/>
      <c r="Z115" s="535"/>
      <c r="AA115" s="535"/>
      <c r="AB115" s="535"/>
      <c r="AC115" s="535"/>
      <c r="AD115" s="535"/>
      <c r="AE115" s="535"/>
      <c r="AF115" s="535"/>
      <c r="AG115" s="536"/>
      <c r="AH115" s="38"/>
      <c r="AI115" s="534"/>
      <c r="AJ115" s="535"/>
      <c r="AK115" s="535"/>
      <c r="AL115" s="535"/>
      <c r="AM115" s="535"/>
      <c r="AN115" s="535"/>
      <c r="AO115" s="535"/>
      <c r="AP115" s="535"/>
      <c r="AQ115" s="535"/>
      <c r="AR115" s="535"/>
      <c r="AS115" s="535"/>
      <c r="AT115" s="535"/>
      <c r="AU115" s="535"/>
      <c r="AV115" s="535"/>
      <c r="AW115" s="535"/>
      <c r="AX115" s="535"/>
      <c r="AY115" s="535"/>
      <c r="AZ115" s="535"/>
      <c r="BA115" s="535"/>
      <c r="BB115" s="535"/>
      <c r="BC115" s="535"/>
      <c r="BD115" s="535"/>
      <c r="BE115" s="535"/>
      <c r="BF115" s="535"/>
      <c r="BG115" s="535"/>
      <c r="BH115" s="535"/>
      <c r="BI115" s="535"/>
      <c r="BJ115" s="535"/>
      <c r="BK115" s="535"/>
      <c r="BL115" s="535"/>
      <c r="BM115" s="535"/>
      <c r="BN115" s="536"/>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40"/>
    </row>
    <row r="116" spans="1:100" ht="12.75" customHeight="1">
      <c r="A116" s="60"/>
      <c r="B116" s="528">
        <f>IF(Equip!B64="","",Equip!B64)</f>
      </c>
      <c r="C116" s="529"/>
      <c r="D116" s="529"/>
      <c r="E116" s="529"/>
      <c r="F116" s="529"/>
      <c r="G116" s="529"/>
      <c r="H116" s="529"/>
      <c r="I116" s="529"/>
      <c r="J116" s="529"/>
      <c r="K116" s="529"/>
      <c r="L116" s="529"/>
      <c r="M116" s="529"/>
      <c r="N116" s="529"/>
      <c r="O116" s="529"/>
      <c r="P116" s="529"/>
      <c r="Q116" s="529"/>
      <c r="R116" s="529"/>
      <c r="S116" s="529"/>
      <c r="T116" s="529"/>
      <c r="U116" s="529"/>
      <c r="V116" s="529"/>
      <c r="W116" s="529"/>
      <c r="X116" s="529"/>
      <c r="Y116" s="529"/>
      <c r="Z116" s="529"/>
      <c r="AA116" s="529"/>
      <c r="AB116" s="529"/>
      <c r="AC116" s="529"/>
      <c r="AD116" s="529"/>
      <c r="AE116" s="529"/>
      <c r="AF116" s="529"/>
      <c r="AG116" s="530"/>
      <c r="AH116" s="38"/>
      <c r="AI116" s="528">
        <f>IF(Rituals!A11="","",Rituals!A11)</f>
      </c>
      <c r="AJ116" s="529"/>
      <c r="AK116" s="529"/>
      <c r="AL116" s="529"/>
      <c r="AM116" s="529"/>
      <c r="AN116" s="529"/>
      <c r="AO116" s="529"/>
      <c r="AP116" s="529"/>
      <c r="AQ116" s="529"/>
      <c r="AR116" s="529"/>
      <c r="AS116" s="529"/>
      <c r="AT116" s="529"/>
      <c r="AU116" s="529"/>
      <c r="AV116" s="529"/>
      <c r="AW116" s="529"/>
      <c r="AX116" s="529"/>
      <c r="AY116" s="529"/>
      <c r="AZ116" s="529"/>
      <c r="BA116" s="529"/>
      <c r="BB116" s="529"/>
      <c r="BC116" s="529"/>
      <c r="BD116" s="529"/>
      <c r="BE116" s="529"/>
      <c r="BF116" s="529"/>
      <c r="BG116" s="529"/>
      <c r="BH116" s="529"/>
      <c r="BI116" s="529"/>
      <c r="BJ116" s="529"/>
      <c r="BK116" s="529"/>
      <c r="BL116" s="529"/>
      <c r="BM116" s="529"/>
      <c r="BN116" s="530"/>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40"/>
    </row>
    <row r="117" spans="1:100" ht="12.75" customHeight="1">
      <c r="A117" s="60"/>
      <c r="B117" s="531"/>
      <c r="C117" s="532"/>
      <c r="D117" s="532"/>
      <c r="E117" s="532"/>
      <c r="F117" s="532"/>
      <c r="G117" s="532"/>
      <c r="H117" s="532"/>
      <c r="I117" s="532"/>
      <c r="J117" s="532"/>
      <c r="K117" s="532"/>
      <c r="L117" s="532"/>
      <c r="M117" s="532"/>
      <c r="N117" s="532"/>
      <c r="O117" s="532"/>
      <c r="P117" s="532"/>
      <c r="Q117" s="532"/>
      <c r="R117" s="532"/>
      <c r="S117" s="532"/>
      <c r="T117" s="532"/>
      <c r="U117" s="532"/>
      <c r="V117" s="532"/>
      <c r="W117" s="532"/>
      <c r="X117" s="532"/>
      <c r="Y117" s="532"/>
      <c r="Z117" s="532"/>
      <c r="AA117" s="532"/>
      <c r="AB117" s="532"/>
      <c r="AC117" s="532"/>
      <c r="AD117" s="532"/>
      <c r="AE117" s="532"/>
      <c r="AF117" s="532"/>
      <c r="AG117" s="533"/>
      <c r="AH117" s="38"/>
      <c r="AI117" s="531"/>
      <c r="AJ117" s="532"/>
      <c r="AK117" s="532"/>
      <c r="AL117" s="532"/>
      <c r="AM117" s="532"/>
      <c r="AN117" s="532"/>
      <c r="AO117" s="532"/>
      <c r="AP117" s="532"/>
      <c r="AQ117" s="532"/>
      <c r="AR117" s="532"/>
      <c r="AS117" s="532"/>
      <c r="AT117" s="532"/>
      <c r="AU117" s="532"/>
      <c r="AV117" s="532"/>
      <c r="AW117" s="532"/>
      <c r="AX117" s="532"/>
      <c r="AY117" s="532"/>
      <c r="AZ117" s="532"/>
      <c r="BA117" s="532"/>
      <c r="BB117" s="532"/>
      <c r="BC117" s="532"/>
      <c r="BD117" s="532"/>
      <c r="BE117" s="532"/>
      <c r="BF117" s="532"/>
      <c r="BG117" s="532"/>
      <c r="BH117" s="532"/>
      <c r="BI117" s="532"/>
      <c r="BJ117" s="532"/>
      <c r="BK117" s="532"/>
      <c r="BL117" s="532"/>
      <c r="BM117" s="532"/>
      <c r="BN117" s="533"/>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40"/>
    </row>
    <row r="118" spans="1:100" ht="12.75" customHeight="1">
      <c r="A118" s="60"/>
      <c r="B118" s="534"/>
      <c r="C118" s="535"/>
      <c r="D118" s="535"/>
      <c r="E118" s="535"/>
      <c r="F118" s="535"/>
      <c r="G118" s="535"/>
      <c r="H118" s="535"/>
      <c r="I118" s="535"/>
      <c r="J118" s="535"/>
      <c r="K118" s="535"/>
      <c r="L118" s="535"/>
      <c r="M118" s="535"/>
      <c r="N118" s="535"/>
      <c r="O118" s="535"/>
      <c r="P118" s="535"/>
      <c r="Q118" s="535"/>
      <c r="R118" s="535"/>
      <c r="S118" s="535"/>
      <c r="T118" s="535"/>
      <c r="U118" s="535"/>
      <c r="V118" s="535"/>
      <c r="W118" s="535"/>
      <c r="X118" s="535"/>
      <c r="Y118" s="535"/>
      <c r="Z118" s="535"/>
      <c r="AA118" s="535"/>
      <c r="AB118" s="535"/>
      <c r="AC118" s="535"/>
      <c r="AD118" s="535"/>
      <c r="AE118" s="535"/>
      <c r="AF118" s="535"/>
      <c r="AG118" s="536"/>
      <c r="AH118" s="38"/>
      <c r="AI118" s="534"/>
      <c r="AJ118" s="535"/>
      <c r="AK118" s="535"/>
      <c r="AL118" s="535"/>
      <c r="AM118" s="535"/>
      <c r="AN118" s="535"/>
      <c r="AO118" s="535"/>
      <c r="AP118" s="535"/>
      <c r="AQ118" s="535"/>
      <c r="AR118" s="535"/>
      <c r="AS118" s="535"/>
      <c r="AT118" s="535"/>
      <c r="AU118" s="535"/>
      <c r="AV118" s="535"/>
      <c r="AW118" s="535"/>
      <c r="AX118" s="535"/>
      <c r="AY118" s="535"/>
      <c r="AZ118" s="535"/>
      <c r="BA118" s="535"/>
      <c r="BB118" s="535"/>
      <c r="BC118" s="535"/>
      <c r="BD118" s="535"/>
      <c r="BE118" s="535"/>
      <c r="BF118" s="535"/>
      <c r="BG118" s="535"/>
      <c r="BH118" s="535"/>
      <c r="BI118" s="535"/>
      <c r="BJ118" s="535"/>
      <c r="BK118" s="535"/>
      <c r="BL118" s="535"/>
      <c r="BM118" s="535"/>
      <c r="BN118" s="536"/>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40"/>
    </row>
    <row r="119" spans="1:100" ht="12.75" customHeight="1">
      <c r="A119" s="60"/>
      <c r="B119" s="528">
        <f>IF(Equip!B65="","",Equip!B65)</f>
      </c>
      <c r="C119" s="529"/>
      <c r="D119" s="529"/>
      <c r="E119" s="529"/>
      <c r="F119" s="529"/>
      <c r="G119" s="529"/>
      <c r="H119" s="529"/>
      <c r="I119" s="529"/>
      <c r="J119" s="529"/>
      <c r="K119" s="529"/>
      <c r="L119" s="529"/>
      <c r="M119" s="529"/>
      <c r="N119" s="529"/>
      <c r="O119" s="529"/>
      <c r="P119" s="529"/>
      <c r="Q119" s="529"/>
      <c r="R119" s="529"/>
      <c r="S119" s="529"/>
      <c r="T119" s="529"/>
      <c r="U119" s="529"/>
      <c r="V119" s="529"/>
      <c r="W119" s="529"/>
      <c r="X119" s="529"/>
      <c r="Y119" s="529"/>
      <c r="Z119" s="529"/>
      <c r="AA119" s="529"/>
      <c r="AB119" s="529"/>
      <c r="AC119" s="529"/>
      <c r="AD119" s="529"/>
      <c r="AE119" s="529"/>
      <c r="AF119" s="529"/>
      <c r="AG119" s="530"/>
      <c r="AH119" s="38"/>
      <c r="AI119" s="528">
        <f>IF(Rituals!A12="","",Rituals!A12)</f>
      </c>
      <c r="AJ119" s="529"/>
      <c r="AK119" s="529"/>
      <c r="AL119" s="529"/>
      <c r="AM119" s="529"/>
      <c r="AN119" s="529"/>
      <c r="AO119" s="529"/>
      <c r="AP119" s="529"/>
      <c r="AQ119" s="529"/>
      <c r="AR119" s="529"/>
      <c r="AS119" s="529"/>
      <c r="AT119" s="529"/>
      <c r="AU119" s="529"/>
      <c r="AV119" s="529"/>
      <c r="AW119" s="529"/>
      <c r="AX119" s="529"/>
      <c r="AY119" s="529"/>
      <c r="AZ119" s="529"/>
      <c r="BA119" s="529"/>
      <c r="BB119" s="529"/>
      <c r="BC119" s="529"/>
      <c r="BD119" s="529"/>
      <c r="BE119" s="529"/>
      <c r="BF119" s="529"/>
      <c r="BG119" s="529"/>
      <c r="BH119" s="529"/>
      <c r="BI119" s="529"/>
      <c r="BJ119" s="529"/>
      <c r="BK119" s="529"/>
      <c r="BL119" s="529"/>
      <c r="BM119" s="529"/>
      <c r="BN119" s="530"/>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40"/>
    </row>
    <row r="120" spans="1:100" ht="12.75" customHeight="1">
      <c r="A120" s="60"/>
      <c r="B120" s="531"/>
      <c r="C120" s="532"/>
      <c r="D120" s="532"/>
      <c r="E120" s="532"/>
      <c r="F120" s="532"/>
      <c r="G120" s="532"/>
      <c r="H120" s="532"/>
      <c r="I120" s="532"/>
      <c r="J120" s="532"/>
      <c r="K120" s="532"/>
      <c r="L120" s="532"/>
      <c r="M120" s="532"/>
      <c r="N120" s="532"/>
      <c r="O120" s="532"/>
      <c r="P120" s="532"/>
      <c r="Q120" s="532"/>
      <c r="R120" s="532"/>
      <c r="S120" s="532"/>
      <c r="T120" s="532"/>
      <c r="U120" s="532"/>
      <c r="V120" s="532"/>
      <c r="W120" s="532"/>
      <c r="X120" s="532"/>
      <c r="Y120" s="532"/>
      <c r="Z120" s="532"/>
      <c r="AA120" s="532"/>
      <c r="AB120" s="532"/>
      <c r="AC120" s="532"/>
      <c r="AD120" s="532"/>
      <c r="AE120" s="532"/>
      <c r="AF120" s="532"/>
      <c r="AG120" s="533"/>
      <c r="AH120" s="38"/>
      <c r="AI120" s="531"/>
      <c r="AJ120" s="532"/>
      <c r="AK120" s="532"/>
      <c r="AL120" s="532"/>
      <c r="AM120" s="532"/>
      <c r="AN120" s="532"/>
      <c r="AO120" s="532"/>
      <c r="AP120" s="532"/>
      <c r="AQ120" s="532"/>
      <c r="AR120" s="532"/>
      <c r="AS120" s="532"/>
      <c r="AT120" s="532"/>
      <c r="AU120" s="532"/>
      <c r="AV120" s="532"/>
      <c r="AW120" s="532"/>
      <c r="AX120" s="532"/>
      <c r="AY120" s="532"/>
      <c r="AZ120" s="532"/>
      <c r="BA120" s="532"/>
      <c r="BB120" s="532"/>
      <c r="BC120" s="532"/>
      <c r="BD120" s="532"/>
      <c r="BE120" s="532"/>
      <c r="BF120" s="532"/>
      <c r="BG120" s="532"/>
      <c r="BH120" s="532"/>
      <c r="BI120" s="532"/>
      <c r="BJ120" s="532"/>
      <c r="BK120" s="532"/>
      <c r="BL120" s="532"/>
      <c r="BM120" s="532"/>
      <c r="BN120" s="533"/>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40"/>
    </row>
    <row r="121" spans="1:100" ht="12.75" customHeight="1">
      <c r="A121" s="60"/>
      <c r="B121" s="534"/>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535"/>
      <c r="AG121" s="536"/>
      <c r="AH121" s="38"/>
      <c r="AI121" s="534"/>
      <c r="AJ121" s="535"/>
      <c r="AK121" s="535"/>
      <c r="AL121" s="535"/>
      <c r="AM121" s="535"/>
      <c r="AN121" s="535"/>
      <c r="AO121" s="535"/>
      <c r="AP121" s="535"/>
      <c r="AQ121" s="535"/>
      <c r="AR121" s="535"/>
      <c r="AS121" s="535"/>
      <c r="AT121" s="535"/>
      <c r="AU121" s="535"/>
      <c r="AV121" s="535"/>
      <c r="AW121" s="535"/>
      <c r="AX121" s="535"/>
      <c r="AY121" s="535"/>
      <c r="AZ121" s="535"/>
      <c r="BA121" s="535"/>
      <c r="BB121" s="535"/>
      <c r="BC121" s="535"/>
      <c r="BD121" s="535"/>
      <c r="BE121" s="535"/>
      <c r="BF121" s="535"/>
      <c r="BG121" s="535"/>
      <c r="BH121" s="535"/>
      <c r="BI121" s="535"/>
      <c r="BJ121" s="535"/>
      <c r="BK121" s="535"/>
      <c r="BL121" s="535"/>
      <c r="BM121" s="535"/>
      <c r="BN121" s="536"/>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40"/>
    </row>
    <row r="122" spans="1:100" ht="12.75" customHeight="1">
      <c r="A122" s="60"/>
      <c r="B122" s="528">
        <f>IF(Equip!B66="","",Equip!B66)</f>
      </c>
      <c r="C122" s="529"/>
      <c r="D122" s="529"/>
      <c r="E122" s="529"/>
      <c r="F122" s="529"/>
      <c r="G122" s="529"/>
      <c r="H122" s="529"/>
      <c r="I122" s="529"/>
      <c r="J122" s="529"/>
      <c r="K122" s="529"/>
      <c r="L122" s="529"/>
      <c r="M122" s="529"/>
      <c r="N122" s="529"/>
      <c r="O122" s="529"/>
      <c r="P122" s="529"/>
      <c r="Q122" s="529"/>
      <c r="R122" s="529"/>
      <c r="S122" s="529"/>
      <c r="T122" s="529"/>
      <c r="U122" s="529"/>
      <c r="V122" s="529"/>
      <c r="W122" s="529"/>
      <c r="X122" s="529"/>
      <c r="Y122" s="529"/>
      <c r="Z122" s="529"/>
      <c r="AA122" s="529"/>
      <c r="AB122" s="529"/>
      <c r="AC122" s="529"/>
      <c r="AD122" s="529"/>
      <c r="AE122" s="529"/>
      <c r="AF122" s="529"/>
      <c r="AG122" s="530"/>
      <c r="AH122" s="38"/>
      <c r="AI122" s="528">
        <f>IF(Rituals!A13="","",Rituals!A13)</f>
      </c>
      <c r="AJ122" s="529"/>
      <c r="AK122" s="529"/>
      <c r="AL122" s="529"/>
      <c r="AM122" s="529"/>
      <c r="AN122" s="529"/>
      <c r="AO122" s="529"/>
      <c r="AP122" s="529"/>
      <c r="AQ122" s="529"/>
      <c r="AR122" s="529"/>
      <c r="AS122" s="529"/>
      <c r="AT122" s="529"/>
      <c r="AU122" s="529"/>
      <c r="AV122" s="529"/>
      <c r="AW122" s="529"/>
      <c r="AX122" s="529"/>
      <c r="AY122" s="529"/>
      <c r="AZ122" s="529"/>
      <c r="BA122" s="529"/>
      <c r="BB122" s="529"/>
      <c r="BC122" s="529"/>
      <c r="BD122" s="529"/>
      <c r="BE122" s="529"/>
      <c r="BF122" s="529"/>
      <c r="BG122" s="529"/>
      <c r="BH122" s="529"/>
      <c r="BI122" s="529"/>
      <c r="BJ122" s="529"/>
      <c r="BK122" s="529"/>
      <c r="BL122" s="529"/>
      <c r="BM122" s="529"/>
      <c r="BN122" s="530"/>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40"/>
    </row>
    <row r="123" spans="1:100" ht="12.75" customHeight="1">
      <c r="A123" s="60"/>
      <c r="B123" s="531"/>
      <c r="C123" s="532"/>
      <c r="D123" s="532"/>
      <c r="E123" s="532"/>
      <c r="F123" s="532"/>
      <c r="G123" s="532"/>
      <c r="H123" s="532"/>
      <c r="I123" s="532"/>
      <c r="J123" s="532"/>
      <c r="K123" s="532"/>
      <c r="L123" s="532"/>
      <c r="M123" s="532"/>
      <c r="N123" s="532"/>
      <c r="O123" s="532"/>
      <c r="P123" s="532"/>
      <c r="Q123" s="532"/>
      <c r="R123" s="532"/>
      <c r="S123" s="532"/>
      <c r="T123" s="532"/>
      <c r="U123" s="532"/>
      <c r="V123" s="532"/>
      <c r="W123" s="532"/>
      <c r="X123" s="532"/>
      <c r="Y123" s="532"/>
      <c r="Z123" s="532"/>
      <c r="AA123" s="532"/>
      <c r="AB123" s="532"/>
      <c r="AC123" s="532"/>
      <c r="AD123" s="532"/>
      <c r="AE123" s="532"/>
      <c r="AF123" s="532"/>
      <c r="AG123" s="533"/>
      <c r="AH123" s="38"/>
      <c r="AI123" s="531"/>
      <c r="AJ123" s="532"/>
      <c r="AK123" s="532"/>
      <c r="AL123" s="532"/>
      <c r="AM123" s="532"/>
      <c r="AN123" s="532"/>
      <c r="AO123" s="532"/>
      <c r="AP123" s="532"/>
      <c r="AQ123" s="532"/>
      <c r="AR123" s="532"/>
      <c r="AS123" s="532"/>
      <c r="AT123" s="532"/>
      <c r="AU123" s="532"/>
      <c r="AV123" s="532"/>
      <c r="AW123" s="532"/>
      <c r="AX123" s="532"/>
      <c r="AY123" s="532"/>
      <c r="AZ123" s="532"/>
      <c r="BA123" s="532"/>
      <c r="BB123" s="532"/>
      <c r="BC123" s="532"/>
      <c r="BD123" s="532"/>
      <c r="BE123" s="532"/>
      <c r="BF123" s="532"/>
      <c r="BG123" s="532"/>
      <c r="BH123" s="532"/>
      <c r="BI123" s="532"/>
      <c r="BJ123" s="532"/>
      <c r="BK123" s="532"/>
      <c r="BL123" s="532"/>
      <c r="BM123" s="532"/>
      <c r="BN123" s="533"/>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40"/>
    </row>
    <row r="124" spans="1:100" ht="12.75" customHeight="1">
      <c r="A124" s="60"/>
      <c r="B124" s="534"/>
      <c r="C124" s="535"/>
      <c r="D124" s="535"/>
      <c r="E124" s="535"/>
      <c r="F124" s="535"/>
      <c r="G124" s="535"/>
      <c r="H124" s="535"/>
      <c r="I124" s="535"/>
      <c r="J124" s="535"/>
      <c r="K124" s="535"/>
      <c r="L124" s="535"/>
      <c r="M124" s="535"/>
      <c r="N124" s="535"/>
      <c r="O124" s="535"/>
      <c r="P124" s="535"/>
      <c r="Q124" s="535"/>
      <c r="R124" s="535"/>
      <c r="S124" s="535"/>
      <c r="T124" s="535"/>
      <c r="U124" s="535"/>
      <c r="V124" s="535"/>
      <c r="W124" s="535"/>
      <c r="X124" s="535"/>
      <c r="Y124" s="535"/>
      <c r="Z124" s="535"/>
      <c r="AA124" s="535"/>
      <c r="AB124" s="535"/>
      <c r="AC124" s="535"/>
      <c r="AD124" s="535"/>
      <c r="AE124" s="535"/>
      <c r="AF124" s="535"/>
      <c r="AG124" s="536"/>
      <c r="AH124" s="38"/>
      <c r="AI124" s="534"/>
      <c r="AJ124" s="535"/>
      <c r="AK124" s="535"/>
      <c r="AL124" s="535"/>
      <c r="AM124" s="535"/>
      <c r="AN124" s="535"/>
      <c r="AO124" s="535"/>
      <c r="AP124" s="535"/>
      <c r="AQ124" s="535"/>
      <c r="AR124" s="535"/>
      <c r="AS124" s="535"/>
      <c r="AT124" s="535"/>
      <c r="AU124" s="535"/>
      <c r="AV124" s="535"/>
      <c r="AW124" s="535"/>
      <c r="AX124" s="535"/>
      <c r="AY124" s="535"/>
      <c r="AZ124" s="535"/>
      <c r="BA124" s="535"/>
      <c r="BB124" s="535"/>
      <c r="BC124" s="535"/>
      <c r="BD124" s="535"/>
      <c r="BE124" s="535"/>
      <c r="BF124" s="535"/>
      <c r="BG124" s="535"/>
      <c r="BH124" s="535"/>
      <c r="BI124" s="535"/>
      <c r="BJ124" s="535"/>
      <c r="BK124" s="535"/>
      <c r="BL124" s="535"/>
      <c r="BM124" s="535"/>
      <c r="BN124" s="536"/>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40"/>
    </row>
    <row r="125" spans="1:100" ht="12.75" customHeight="1">
      <c r="A125" s="60"/>
      <c r="B125" s="528">
        <f>IF(Equip!B67="","",Equip!B67)</f>
      </c>
      <c r="C125" s="529"/>
      <c r="D125" s="529"/>
      <c r="E125" s="529"/>
      <c r="F125" s="529"/>
      <c r="G125" s="529"/>
      <c r="H125" s="529"/>
      <c r="I125" s="529"/>
      <c r="J125" s="529"/>
      <c r="K125" s="529"/>
      <c r="L125" s="529"/>
      <c r="M125" s="529"/>
      <c r="N125" s="529"/>
      <c r="O125" s="529"/>
      <c r="P125" s="529"/>
      <c r="Q125" s="529"/>
      <c r="R125" s="529"/>
      <c r="S125" s="529"/>
      <c r="T125" s="529"/>
      <c r="U125" s="529"/>
      <c r="V125" s="529"/>
      <c r="W125" s="529"/>
      <c r="X125" s="529"/>
      <c r="Y125" s="529"/>
      <c r="Z125" s="529"/>
      <c r="AA125" s="529"/>
      <c r="AB125" s="529"/>
      <c r="AC125" s="529"/>
      <c r="AD125" s="529"/>
      <c r="AE125" s="529"/>
      <c r="AF125" s="529"/>
      <c r="AG125" s="530"/>
      <c r="AH125" s="38"/>
      <c r="AI125" s="528">
        <f>IF(Rituals!A14="","",Rituals!A14)</f>
      </c>
      <c r="AJ125" s="529"/>
      <c r="AK125" s="529"/>
      <c r="AL125" s="529"/>
      <c r="AM125" s="529"/>
      <c r="AN125" s="529"/>
      <c r="AO125" s="529"/>
      <c r="AP125" s="529"/>
      <c r="AQ125" s="529"/>
      <c r="AR125" s="529"/>
      <c r="AS125" s="529"/>
      <c r="AT125" s="529"/>
      <c r="AU125" s="529"/>
      <c r="AV125" s="529"/>
      <c r="AW125" s="529"/>
      <c r="AX125" s="529"/>
      <c r="AY125" s="529"/>
      <c r="AZ125" s="529"/>
      <c r="BA125" s="529"/>
      <c r="BB125" s="529"/>
      <c r="BC125" s="529"/>
      <c r="BD125" s="529"/>
      <c r="BE125" s="529"/>
      <c r="BF125" s="529"/>
      <c r="BG125" s="529"/>
      <c r="BH125" s="529"/>
      <c r="BI125" s="529"/>
      <c r="BJ125" s="529"/>
      <c r="BK125" s="529"/>
      <c r="BL125" s="529"/>
      <c r="BM125" s="529"/>
      <c r="BN125" s="530"/>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40"/>
    </row>
    <row r="126" spans="1:100" ht="12.75" customHeight="1">
      <c r="A126" s="60"/>
      <c r="B126" s="531"/>
      <c r="C126" s="532"/>
      <c r="D126" s="532"/>
      <c r="E126" s="532"/>
      <c r="F126" s="532"/>
      <c r="G126" s="532"/>
      <c r="H126" s="532"/>
      <c r="I126" s="532"/>
      <c r="J126" s="532"/>
      <c r="K126" s="532"/>
      <c r="L126" s="532"/>
      <c r="M126" s="532"/>
      <c r="N126" s="532"/>
      <c r="O126" s="532"/>
      <c r="P126" s="532"/>
      <c r="Q126" s="532"/>
      <c r="R126" s="532"/>
      <c r="S126" s="532"/>
      <c r="T126" s="532"/>
      <c r="U126" s="532"/>
      <c r="V126" s="532"/>
      <c r="W126" s="532"/>
      <c r="X126" s="532"/>
      <c r="Y126" s="532"/>
      <c r="Z126" s="532"/>
      <c r="AA126" s="532"/>
      <c r="AB126" s="532"/>
      <c r="AC126" s="532"/>
      <c r="AD126" s="532"/>
      <c r="AE126" s="532"/>
      <c r="AF126" s="532"/>
      <c r="AG126" s="533"/>
      <c r="AH126" s="38"/>
      <c r="AI126" s="531"/>
      <c r="AJ126" s="532"/>
      <c r="AK126" s="532"/>
      <c r="AL126" s="532"/>
      <c r="AM126" s="532"/>
      <c r="AN126" s="532"/>
      <c r="AO126" s="532"/>
      <c r="AP126" s="532"/>
      <c r="AQ126" s="532"/>
      <c r="AR126" s="532"/>
      <c r="AS126" s="532"/>
      <c r="AT126" s="532"/>
      <c r="AU126" s="532"/>
      <c r="AV126" s="532"/>
      <c r="AW126" s="532"/>
      <c r="AX126" s="532"/>
      <c r="AY126" s="532"/>
      <c r="AZ126" s="532"/>
      <c r="BA126" s="532"/>
      <c r="BB126" s="532"/>
      <c r="BC126" s="532"/>
      <c r="BD126" s="532"/>
      <c r="BE126" s="532"/>
      <c r="BF126" s="532"/>
      <c r="BG126" s="532"/>
      <c r="BH126" s="532"/>
      <c r="BI126" s="532"/>
      <c r="BJ126" s="532"/>
      <c r="BK126" s="532"/>
      <c r="BL126" s="532"/>
      <c r="BM126" s="532"/>
      <c r="BN126" s="533"/>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40"/>
    </row>
    <row r="127" spans="1:100" ht="12.75" customHeight="1">
      <c r="A127" s="60"/>
      <c r="B127" s="534"/>
      <c r="C127" s="535"/>
      <c r="D127" s="535"/>
      <c r="E127" s="535"/>
      <c r="F127" s="535"/>
      <c r="G127" s="535"/>
      <c r="H127" s="535"/>
      <c r="I127" s="535"/>
      <c r="J127" s="535"/>
      <c r="K127" s="535"/>
      <c r="L127" s="535"/>
      <c r="M127" s="535"/>
      <c r="N127" s="535"/>
      <c r="O127" s="535"/>
      <c r="P127" s="535"/>
      <c r="Q127" s="535"/>
      <c r="R127" s="535"/>
      <c r="S127" s="535"/>
      <c r="T127" s="535"/>
      <c r="U127" s="535"/>
      <c r="V127" s="535"/>
      <c r="W127" s="535"/>
      <c r="X127" s="535"/>
      <c r="Y127" s="535"/>
      <c r="Z127" s="535"/>
      <c r="AA127" s="535"/>
      <c r="AB127" s="535"/>
      <c r="AC127" s="535"/>
      <c r="AD127" s="535"/>
      <c r="AE127" s="535"/>
      <c r="AF127" s="535"/>
      <c r="AG127" s="536"/>
      <c r="AH127" s="38"/>
      <c r="AI127" s="534"/>
      <c r="AJ127" s="535"/>
      <c r="AK127" s="535"/>
      <c r="AL127" s="535"/>
      <c r="AM127" s="535"/>
      <c r="AN127" s="535"/>
      <c r="AO127" s="535"/>
      <c r="AP127" s="535"/>
      <c r="AQ127" s="535"/>
      <c r="AR127" s="535"/>
      <c r="AS127" s="535"/>
      <c r="AT127" s="535"/>
      <c r="AU127" s="535"/>
      <c r="AV127" s="535"/>
      <c r="AW127" s="535"/>
      <c r="AX127" s="535"/>
      <c r="AY127" s="535"/>
      <c r="AZ127" s="535"/>
      <c r="BA127" s="535"/>
      <c r="BB127" s="535"/>
      <c r="BC127" s="535"/>
      <c r="BD127" s="535"/>
      <c r="BE127" s="535"/>
      <c r="BF127" s="535"/>
      <c r="BG127" s="535"/>
      <c r="BH127" s="535"/>
      <c r="BI127" s="535"/>
      <c r="BJ127" s="535"/>
      <c r="BK127" s="535"/>
      <c r="BL127" s="535"/>
      <c r="BM127" s="535"/>
      <c r="BN127" s="536"/>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40"/>
    </row>
    <row r="128" spans="1:100" ht="12.75">
      <c r="A128" s="60"/>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40"/>
    </row>
    <row r="129" spans="1:100" ht="12.75">
      <c r="A129" s="60"/>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40"/>
    </row>
    <row r="130" spans="1:100" ht="12.75">
      <c r="A130" s="60"/>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40"/>
    </row>
    <row r="131" spans="1:100" ht="12.75">
      <c r="A131" s="60"/>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40"/>
    </row>
    <row r="132" spans="1:100" ht="12.75">
      <c r="A132" s="60"/>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40"/>
    </row>
    <row r="133" spans="1:100" ht="12.75">
      <c r="A133" s="60"/>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40"/>
    </row>
    <row r="134" spans="1:100" ht="12.75">
      <c r="A134" s="60"/>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40"/>
    </row>
    <row r="135" spans="1:100" ht="12.75">
      <c r="A135" s="60"/>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40"/>
    </row>
    <row r="136" spans="1:100" ht="12.75">
      <c r="A136" s="60"/>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40"/>
    </row>
    <row r="137" spans="1:100" ht="12.75">
      <c r="A137" s="60"/>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40"/>
    </row>
    <row r="138" spans="1:100" ht="12.75">
      <c r="A138" s="60"/>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40"/>
    </row>
    <row r="139" spans="1:100" ht="12.75">
      <c r="A139" s="60"/>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40"/>
    </row>
    <row r="140" spans="1:100" ht="12.75">
      <c r="A140" s="60"/>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40"/>
    </row>
    <row r="141" spans="1:100" ht="12.75">
      <c r="A141" s="60"/>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40"/>
    </row>
    <row r="142" spans="1:100" ht="12.75">
      <c r="A142" s="60"/>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40"/>
    </row>
    <row r="143" spans="1:100" ht="12.75">
      <c r="A143" s="60"/>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40"/>
    </row>
    <row r="144" spans="1:100" ht="12.75">
      <c r="A144" s="60"/>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40"/>
    </row>
    <row r="145" spans="1:100" ht="12.75">
      <c r="A145" s="60"/>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40"/>
    </row>
    <row r="146" spans="1:100" ht="12.75">
      <c r="A146" s="60"/>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40"/>
    </row>
    <row r="147" spans="1:100" ht="12.75">
      <c r="A147" s="60"/>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40"/>
    </row>
    <row r="148" spans="1:100" ht="12.75">
      <c r="A148" s="60"/>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40"/>
    </row>
    <row r="149" spans="1:100" ht="12.75">
      <c r="A149" s="60"/>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40"/>
    </row>
    <row r="150" spans="1:100" ht="13.5" thickBot="1">
      <c r="A150" s="61"/>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3"/>
    </row>
    <row r="151" ht="13.5" thickTop="1"/>
  </sheetData>
  <sheetProtection/>
  <mergeCells count="119">
    <mergeCell ref="B4:AF4"/>
    <mergeCell ref="AH4:AL4"/>
    <mergeCell ref="AN4:AZ4"/>
    <mergeCell ref="BB4:BQ4"/>
    <mergeCell ref="BS4:CH4"/>
    <mergeCell ref="CJ4:CU4"/>
    <mergeCell ref="B2:AF3"/>
    <mergeCell ref="AH2:AL3"/>
    <mergeCell ref="AN2:AZ3"/>
    <mergeCell ref="BB2:BQ3"/>
    <mergeCell ref="BS2:CH3"/>
    <mergeCell ref="CJ2:CU3"/>
    <mergeCell ref="B23:AG25"/>
    <mergeCell ref="B26:AG28"/>
    <mergeCell ref="B29:AG31"/>
    <mergeCell ref="B32:AG34"/>
    <mergeCell ref="B35:AG37"/>
    <mergeCell ref="B38:AG40"/>
    <mergeCell ref="B6:AG7"/>
    <mergeCell ref="B8:AG10"/>
    <mergeCell ref="B11:AG13"/>
    <mergeCell ref="B14:AG16"/>
    <mergeCell ref="B18:AG19"/>
    <mergeCell ref="B20:AG22"/>
    <mergeCell ref="B65:AG67"/>
    <mergeCell ref="B69:AG70"/>
    <mergeCell ref="B71:AG73"/>
    <mergeCell ref="B74:AG76"/>
    <mergeCell ref="B41:AG43"/>
    <mergeCell ref="B45:AG46"/>
    <mergeCell ref="B47:AG49"/>
    <mergeCell ref="B50:AG52"/>
    <mergeCell ref="B53:AG55"/>
    <mergeCell ref="B56:AG58"/>
    <mergeCell ref="B113:AG115"/>
    <mergeCell ref="B116:AG118"/>
    <mergeCell ref="B119:AG121"/>
    <mergeCell ref="B122:AG124"/>
    <mergeCell ref="B125:AG127"/>
    <mergeCell ref="AI6:BN7"/>
    <mergeCell ref="AI8:BJ10"/>
    <mergeCell ref="BK8:BN8"/>
    <mergeCell ref="AI11:BJ13"/>
    <mergeCell ref="BK11:BN11"/>
    <mergeCell ref="B95:AG97"/>
    <mergeCell ref="B98:AG100"/>
    <mergeCell ref="B101:AG103"/>
    <mergeCell ref="B104:AG106"/>
    <mergeCell ref="B107:AG109"/>
    <mergeCell ref="B110:AG112"/>
    <mergeCell ref="B77:AG79"/>
    <mergeCell ref="B80:AG82"/>
    <mergeCell ref="B83:AG85"/>
    <mergeCell ref="B87:AG88"/>
    <mergeCell ref="B89:AG91"/>
    <mergeCell ref="B92:AG94"/>
    <mergeCell ref="B59:AG61"/>
    <mergeCell ref="B62:AG64"/>
    <mergeCell ref="AI23:BJ25"/>
    <mergeCell ref="BK23:BN23"/>
    <mergeCell ref="AI26:BJ28"/>
    <mergeCell ref="BK26:BN26"/>
    <mergeCell ref="AI29:BJ31"/>
    <mergeCell ref="BK29:BN29"/>
    <mergeCell ref="AI41:BJ43"/>
    <mergeCell ref="BK41:BN41"/>
    <mergeCell ref="AI14:BJ16"/>
    <mergeCell ref="BK14:BN14"/>
    <mergeCell ref="AI17:BJ19"/>
    <mergeCell ref="BK17:BN17"/>
    <mergeCell ref="AI20:BJ22"/>
    <mergeCell ref="BK20:BN20"/>
    <mergeCell ref="AI44:BJ46"/>
    <mergeCell ref="BK44:BN44"/>
    <mergeCell ref="AI47:BJ49"/>
    <mergeCell ref="BK47:BN47"/>
    <mergeCell ref="AI32:BJ34"/>
    <mergeCell ref="BK32:BN32"/>
    <mergeCell ref="AI35:BJ37"/>
    <mergeCell ref="BK35:BN35"/>
    <mergeCell ref="AI38:BJ40"/>
    <mergeCell ref="BK38:BN38"/>
    <mergeCell ref="AI59:BJ61"/>
    <mergeCell ref="BK59:BN59"/>
    <mergeCell ref="AI62:BJ64"/>
    <mergeCell ref="BK62:BN62"/>
    <mergeCell ref="AI65:BJ67"/>
    <mergeCell ref="BK65:BN65"/>
    <mergeCell ref="AI50:BJ52"/>
    <mergeCell ref="BK50:BN50"/>
    <mergeCell ref="AI53:BJ55"/>
    <mergeCell ref="BK53:BN53"/>
    <mergeCell ref="AI56:BJ58"/>
    <mergeCell ref="BK56:BN56"/>
    <mergeCell ref="AI80:AS82"/>
    <mergeCell ref="AX80:BH82"/>
    <mergeCell ref="AI83:AS85"/>
    <mergeCell ref="AX83:BH85"/>
    <mergeCell ref="AI87:BN88"/>
    <mergeCell ref="AI89:BN91"/>
    <mergeCell ref="AI68:BJ70"/>
    <mergeCell ref="BK68:BN68"/>
    <mergeCell ref="AI71:BJ73"/>
    <mergeCell ref="BK71:BN71"/>
    <mergeCell ref="AI74:BN76"/>
    <mergeCell ref="AI77:AS79"/>
    <mergeCell ref="AX77:BH79"/>
    <mergeCell ref="AI110:BN112"/>
    <mergeCell ref="AI113:BN115"/>
    <mergeCell ref="AI116:BN118"/>
    <mergeCell ref="AI119:BN121"/>
    <mergeCell ref="AI122:BN124"/>
    <mergeCell ref="AI125:BN127"/>
    <mergeCell ref="AI92:BN94"/>
    <mergeCell ref="AI95:BN97"/>
    <mergeCell ref="AI98:BN100"/>
    <mergeCell ref="AI101:BN103"/>
    <mergeCell ref="AI104:BN106"/>
    <mergeCell ref="AI107:BN109"/>
  </mergeCells>
  <printOptions horizontalCentered="1" verticalCentered="1"/>
  <pageMargins left="0.4" right="0.4" top="0.4" bottom="0.4" header="0.3" footer="0.3"/>
  <pageSetup fitToHeight="1" fitToWidth="1" horizontalDpi="300" verticalDpi="300" orientation="portrait" scale="38" r:id="rId1"/>
</worksheet>
</file>

<file path=xl/worksheets/sheet11.xml><?xml version="1.0" encoding="utf-8"?>
<worksheet xmlns="http://schemas.openxmlformats.org/spreadsheetml/2006/main" xmlns:r="http://schemas.openxmlformats.org/officeDocument/2006/relationships">
  <sheetPr codeName="Sheet12">
    <pageSetUpPr fitToPage="1"/>
  </sheetPr>
  <dimension ref="A1:CV150"/>
  <sheetViews>
    <sheetView showGridLines="0" zoomScale="50" zoomScaleNormal="50" zoomScalePageLayoutView="0" workbookViewId="0" topLeftCell="A1">
      <selection activeCell="A1" sqref="A1"/>
    </sheetView>
  </sheetViews>
  <sheetFormatPr defaultColWidth="2.57421875" defaultRowHeight="15"/>
  <cols>
    <col min="1" max="16384" width="2.57421875" style="1" customWidth="1"/>
  </cols>
  <sheetData>
    <row r="1" spans="1:100" ht="13.5" thickTop="1">
      <c r="A1" s="65"/>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7"/>
    </row>
    <row r="2" spans="1:100" ht="15">
      <c r="A2" s="60"/>
      <c r="B2" s="508">
        <f>IF(Basics!$E$2="","",Basics!$E$2)</f>
      </c>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11"/>
      <c r="AH2" s="524">
        <f>IF(Basics!$E$5="","",Basics!$E$5)</f>
      </c>
      <c r="AI2" s="524"/>
      <c r="AJ2" s="524"/>
      <c r="AK2" s="524"/>
      <c r="AL2" s="524"/>
      <c r="AM2" s="11"/>
      <c r="AN2" s="508">
        <f>IF(Basics!$E$4="","",Basics!$E$4)</f>
      </c>
      <c r="AO2" s="508"/>
      <c r="AP2" s="508"/>
      <c r="AQ2" s="508"/>
      <c r="AR2" s="508"/>
      <c r="AS2" s="508"/>
      <c r="AT2" s="508"/>
      <c r="AU2" s="508"/>
      <c r="AV2" s="508"/>
      <c r="AW2" s="508"/>
      <c r="AX2" s="508"/>
      <c r="AY2" s="508"/>
      <c r="AZ2" s="508"/>
      <c r="BA2" s="11"/>
      <c r="BB2" s="526"/>
      <c r="BC2" s="526"/>
      <c r="BD2" s="526"/>
      <c r="BE2" s="526"/>
      <c r="BF2" s="526"/>
      <c r="BG2" s="526"/>
      <c r="BH2" s="526"/>
      <c r="BI2" s="526"/>
      <c r="BJ2" s="526"/>
      <c r="BK2" s="526"/>
      <c r="BL2" s="526"/>
      <c r="BM2" s="526"/>
      <c r="BN2" s="526"/>
      <c r="BO2" s="526"/>
      <c r="BP2" s="526"/>
      <c r="BQ2" s="526"/>
      <c r="BR2" s="11"/>
      <c r="BS2" s="526"/>
      <c r="BT2" s="526"/>
      <c r="BU2" s="526"/>
      <c r="BV2" s="526"/>
      <c r="BW2" s="526"/>
      <c r="BX2" s="526"/>
      <c r="BY2" s="526"/>
      <c r="BZ2" s="526"/>
      <c r="CA2" s="526"/>
      <c r="CB2" s="526"/>
      <c r="CC2" s="526"/>
      <c r="CD2" s="526"/>
      <c r="CE2" s="526"/>
      <c r="CF2" s="526"/>
      <c r="CG2" s="526"/>
      <c r="CH2" s="526"/>
      <c r="CI2" s="11"/>
      <c r="CJ2" s="260"/>
      <c r="CK2" s="260"/>
      <c r="CL2" s="260"/>
      <c r="CM2" s="260"/>
      <c r="CN2" s="260"/>
      <c r="CO2" s="260"/>
      <c r="CP2" s="260"/>
      <c r="CQ2" s="260"/>
      <c r="CR2" s="260"/>
      <c r="CS2" s="260"/>
      <c r="CT2" s="260"/>
      <c r="CU2" s="260"/>
      <c r="CV2" s="40"/>
    </row>
    <row r="3" spans="1:100" ht="15">
      <c r="A3" s="60"/>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11"/>
      <c r="AH3" s="525"/>
      <c r="AI3" s="525"/>
      <c r="AJ3" s="525"/>
      <c r="AK3" s="525"/>
      <c r="AL3" s="525"/>
      <c r="AM3" s="11"/>
      <c r="AN3" s="323"/>
      <c r="AO3" s="323"/>
      <c r="AP3" s="323"/>
      <c r="AQ3" s="323"/>
      <c r="AR3" s="323"/>
      <c r="AS3" s="323"/>
      <c r="AT3" s="323"/>
      <c r="AU3" s="323"/>
      <c r="AV3" s="323"/>
      <c r="AW3" s="323"/>
      <c r="AX3" s="323"/>
      <c r="AY3" s="323"/>
      <c r="AZ3" s="323"/>
      <c r="BA3" s="11"/>
      <c r="BB3" s="527"/>
      <c r="BC3" s="527"/>
      <c r="BD3" s="527"/>
      <c r="BE3" s="527"/>
      <c r="BF3" s="527"/>
      <c r="BG3" s="527"/>
      <c r="BH3" s="527"/>
      <c r="BI3" s="527"/>
      <c r="BJ3" s="527"/>
      <c r="BK3" s="527"/>
      <c r="BL3" s="527"/>
      <c r="BM3" s="527"/>
      <c r="BN3" s="527"/>
      <c r="BO3" s="527"/>
      <c r="BP3" s="527"/>
      <c r="BQ3" s="527"/>
      <c r="BR3" s="11"/>
      <c r="BS3" s="527"/>
      <c r="BT3" s="527"/>
      <c r="BU3" s="527"/>
      <c r="BV3" s="527"/>
      <c r="BW3" s="527"/>
      <c r="BX3" s="527"/>
      <c r="BY3" s="527"/>
      <c r="BZ3" s="527"/>
      <c r="CA3" s="527"/>
      <c r="CB3" s="527"/>
      <c r="CC3" s="527"/>
      <c r="CD3" s="527"/>
      <c r="CE3" s="527"/>
      <c r="CF3" s="527"/>
      <c r="CG3" s="527"/>
      <c r="CH3" s="527"/>
      <c r="CI3" s="11"/>
      <c r="CJ3" s="403"/>
      <c r="CK3" s="403"/>
      <c r="CL3" s="403"/>
      <c r="CM3" s="403"/>
      <c r="CN3" s="403"/>
      <c r="CO3" s="403"/>
      <c r="CP3" s="403"/>
      <c r="CQ3" s="403"/>
      <c r="CR3" s="403"/>
      <c r="CS3" s="403"/>
      <c r="CT3" s="403"/>
      <c r="CU3" s="403"/>
      <c r="CV3" s="40"/>
    </row>
    <row r="4" spans="1:100" ht="15">
      <c r="A4" s="60"/>
      <c r="B4" s="509" t="s">
        <v>385</v>
      </c>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11"/>
      <c r="AH4" s="423" t="s">
        <v>386</v>
      </c>
      <c r="AI4" s="423"/>
      <c r="AJ4" s="423"/>
      <c r="AK4" s="423"/>
      <c r="AL4" s="423"/>
      <c r="AM4" s="11"/>
      <c r="AN4" s="509" t="s">
        <v>387</v>
      </c>
      <c r="AO4" s="509"/>
      <c r="AP4" s="509"/>
      <c r="AQ4" s="509"/>
      <c r="AR4" s="509"/>
      <c r="AS4" s="509"/>
      <c r="AT4" s="509"/>
      <c r="AU4" s="509"/>
      <c r="AV4" s="509"/>
      <c r="AW4" s="509"/>
      <c r="AX4" s="509"/>
      <c r="AY4" s="509"/>
      <c r="AZ4" s="509"/>
      <c r="BA4" s="11"/>
      <c r="BB4" s="509" t="s">
        <v>388</v>
      </c>
      <c r="BC4" s="509"/>
      <c r="BD4" s="509"/>
      <c r="BE4" s="509"/>
      <c r="BF4" s="509"/>
      <c r="BG4" s="509"/>
      <c r="BH4" s="509"/>
      <c r="BI4" s="509"/>
      <c r="BJ4" s="509"/>
      <c r="BK4" s="509"/>
      <c r="BL4" s="509"/>
      <c r="BM4" s="509"/>
      <c r="BN4" s="509"/>
      <c r="BO4" s="509"/>
      <c r="BP4" s="509"/>
      <c r="BQ4" s="509"/>
      <c r="BR4" s="11"/>
      <c r="BS4" s="509" t="s">
        <v>389</v>
      </c>
      <c r="BT4" s="509"/>
      <c r="BU4" s="509"/>
      <c r="BV4" s="509"/>
      <c r="BW4" s="509"/>
      <c r="BX4" s="509"/>
      <c r="BY4" s="509"/>
      <c r="BZ4" s="509"/>
      <c r="CA4" s="509"/>
      <c r="CB4" s="509"/>
      <c r="CC4" s="509"/>
      <c r="CD4" s="509"/>
      <c r="CE4" s="509"/>
      <c r="CF4" s="509"/>
      <c r="CG4" s="509"/>
      <c r="CH4" s="509"/>
      <c r="CI4" s="11"/>
      <c r="CJ4" s="423" t="s">
        <v>390</v>
      </c>
      <c r="CK4" s="423"/>
      <c r="CL4" s="423"/>
      <c r="CM4" s="423"/>
      <c r="CN4" s="423"/>
      <c r="CO4" s="423"/>
      <c r="CP4" s="423"/>
      <c r="CQ4" s="423"/>
      <c r="CR4" s="423"/>
      <c r="CS4" s="423"/>
      <c r="CT4" s="423"/>
      <c r="CU4" s="423"/>
      <c r="CV4" s="40"/>
    </row>
    <row r="5" spans="1:100" ht="13.5" thickBot="1">
      <c r="A5" s="60"/>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40"/>
    </row>
    <row r="6" spans="1:100" ht="12.75">
      <c r="A6" s="60"/>
      <c r="B6" s="333" t="s">
        <v>1061</v>
      </c>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5"/>
      <c r="AH6" s="38"/>
      <c r="AI6" s="333" t="s">
        <v>1061</v>
      </c>
      <c r="AJ6" s="334"/>
      <c r="AK6" s="334"/>
      <c r="AL6" s="334"/>
      <c r="AM6" s="334"/>
      <c r="AN6" s="334"/>
      <c r="AO6" s="334"/>
      <c r="AP6" s="334"/>
      <c r="AQ6" s="334"/>
      <c r="AR6" s="334"/>
      <c r="AS6" s="334"/>
      <c r="AT6" s="334"/>
      <c r="AU6" s="334"/>
      <c r="AV6" s="334"/>
      <c r="AW6" s="334"/>
      <c r="AX6" s="334"/>
      <c r="AY6" s="334"/>
      <c r="AZ6" s="334"/>
      <c r="BA6" s="334"/>
      <c r="BB6" s="334"/>
      <c r="BC6" s="334"/>
      <c r="BD6" s="334"/>
      <c r="BE6" s="334"/>
      <c r="BF6" s="334"/>
      <c r="BG6" s="334"/>
      <c r="BH6" s="334"/>
      <c r="BI6" s="334"/>
      <c r="BJ6" s="334"/>
      <c r="BK6" s="334"/>
      <c r="BL6" s="334"/>
      <c r="BM6" s="334"/>
      <c r="BN6" s="335"/>
      <c r="BO6" s="38"/>
      <c r="BP6" s="333" t="s">
        <v>1062</v>
      </c>
      <c r="BQ6" s="334"/>
      <c r="BR6" s="334"/>
      <c r="BS6" s="334"/>
      <c r="BT6" s="334"/>
      <c r="BU6" s="334"/>
      <c r="BV6" s="334"/>
      <c r="BW6" s="334"/>
      <c r="BX6" s="334"/>
      <c r="BY6" s="334"/>
      <c r="BZ6" s="334"/>
      <c r="CA6" s="334"/>
      <c r="CB6" s="334"/>
      <c r="CC6" s="334"/>
      <c r="CD6" s="334"/>
      <c r="CE6" s="334"/>
      <c r="CF6" s="334"/>
      <c r="CG6" s="334"/>
      <c r="CH6" s="334"/>
      <c r="CI6" s="334"/>
      <c r="CJ6" s="334"/>
      <c r="CK6" s="334"/>
      <c r="CL6" s="334"/>
      <c r="CM6" s="334"/>
      <c r="CN6" s="334"/>
      <c r="CO6" s="334"/>
      <c r="CP6" s="334"/>
      <c r="CQ6" s="334"/>
      <c r="CR6" s="334"/>
      <c r="CS6" s="334"/>
      <c r="CT6" s="334"/>
      <c r="CU6" s="335"/>
      <c r="CV6" s="40"/>
    </row>
    <row r="7" spans="1:100" ht="12.75">
      <c r="A7" s="60"/>
      <c r="B7" s="336"/>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8"/>
      <c r="AH7" s="38"/>
      <c r="AI7" s="336"/>
      <c r="AJ7" s="337"/>
      <c r="AK7" s="337"/>
      <c r="AL7" s="337"/>
      <c r="AM7" s="337"/>
      <c r="AN7" s="337"/>
      <c r="AO7" s="337"/>
      <c r="AP7" s="337"/>
      <c r="AQ7" s="337"/>
      <c r="AR7" s="337"/>
      <c r="AS7" s="337"/>
      <c r="AT7" s="337"/>
      <c r="AU7" s="337"/>
      <c r="AV7" s="337"/>
      <c r="AW7" s="337"/>
      <c r="AX7" s="337"/>
      <c r="AY7" s="337"/>
      <c r="AZ7" s="337"/>
      <c r="BA7" s="337"/>
      <c r="BB7" s="337"/>
      <c r="BC7" s="337"/>
      <c r="BD7" s="337"/>
      <c r="BE7" s="337"/>
      <c r="BF7" s="337"/>
      <c r="BG7" s="337"/>
      <c r="BH7" s="337"/>
      <c r="BI7" s="337"/>
      <c r="BJ7" s="337"/>
      <c r="BK7" s="337"/>
      <c r="BL7" s="337"/>
      <c r="BM7" s="337"/>
      <c r="BN7" s="338"/>
      <c r="BO7" s="38"/>
      <c r="BP7" s="336"/>
      <c r="BQ7" s="337"/>
      <c r="BR7" s="337"/>
      <c r="BS7" s="337"/>
      <c r="BT7" s="337"/>
      <c r="BU7" s="337"/>
      <c r="BV7" s="337"/>
      <c r="BW7" s="337"/>
      <c r="BX7" s="337"/>
      <c r="BY7" s="337"/>
      <c r="BZ7" s="337"/>
      <c r="CA7" s="337"/>
      <c r="CB7" s="337"/>
      <c r="CC7" s="337"/>
      <c r="CD7" s="337"/>
      <c r="CE7" s="337"/>
      <c r="CF7" s="337"/>
      <c r="CG7" s="337"/>
      <c r="CH7" s="337"/>
      <c r="CI7" s="337"/>
      <c r="CJ7" s="337"/>
      <c r="CK7" s="337"/>
      <c r="CL7" s="337"/>
      <c r="CM7" s="337"/>
      <c r="CN7" s="337"/>
      <c r="CO7" s="337"/>
      <c r="CP7" s="337"/>
      <c r="CQ7" s="337"/>
      <c r="CR7" s="337"/>
      <c r="CS7" s="337"/>
      <c r="CT7" s="337"/>
      <c r="CU7" s="338"/>
      <c r="CV7" s="40"/>
    </row>
    <row r="8" spans="1:100" ht="12.75">
      <c r="A8" s="60"/>
      <c r="B8" s="561" t="s">
        <v>1063</v>
      </c>
      <c r="C8" s="509"/>
      <c r="D8" s="509"/>
      <c r="E8" s="509"/>
      <c r="F8" s="509"/>
      <c r="G8" s="509"/>
      <c r="H8" s="509"/>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62"/>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40"/>
    </row>
    <row r="9" spans="1:100" ht="12.75">
      <c r="A9" s="60"/>
      <c r="B9" s="555">
        <f>IF(Powers!G3="","",Powers!G3)</f>
      </c>
      <c r="C9" s="556"/>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7"/>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40"/>
    </row>
    <row r="10" spans="1:100" ht="12.75">
      <c r="A10" s="60"/>
      <c r="B10" s="555"/>
      <c r="C10" s="556"/>
      <c r="D10" s="556"/>
      <c r="E10" s="556"/>
      <c r="F10" s="556"/>
      <c r="G10" s="556"/>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7"/>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40"/>
    </row>
    <row r="11" spans="1:100" ht="12.75">
      <c r="A11" s="60"/>
      <c r="B11" s="555"/>
      <c r="C11" s="556"/>
      <c r="D11" s="556"/>
      <c r="E11" s="556"/>
      <c r="F11" s="556"/>
      <c r="G11" s="556"/>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7"/>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40"/>
    </row>
    <row r="12" spans="1:100" ht="12.75">
      <c r="A12" s="60"/>
      <c r="B12" s="555"/>
      <c r="C12" s="556"/>
      <c r="D12" s="556"/>
      <c r="E12" s="556"/>
      <c r="F12" s="556"/>
      <c r="G12" s="556"/>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7"/>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40"/>
    </row>
    <row r="13" spans="1:100" ht="12.75">
      <c r="A13" s="60"/>
      <c r="B13" s="558"/>
      <c r="C13" s="559"/>
      <c r="D13" s="559"/>
      <c r="E13" s="559"/>
      <c r="F13" s="559"/>
      <c r="G13" s="559"/>
      <c r="H13" s="559"/>
      <c r="I13" s="559"/>
      <c r="J13" s="559"/>
      <c r="K13" s="559"/>
      <c r="L13" s="559"/>
      <c r="M13" s="559"/>
      <c r="N13" s="559"/>
      <c r="O13" s="559"/>
      <c r="P13" s="559"/>
      <c r="Q13" s="559"/>
      <c r="R13" s="559"/>
      <c r="S13" s="559"/>
      <c r="T13" s="559"/>
      <c r="U13" s="559"/>
      <c r="V13" s="559"/>
      <c r="W13" s="559"/>
      <c r="X13" s="559"/>
      <c r="Y13" s="559"/>
      <c r="Z13" s="559"/>
      <c r="AA13" s="559"/>
      <c r="AB13" s="559"/>
      <c r="AC13" s="559"/>
      <c r="AD13" s="559"/>
      <c r="AE13" s="559"/>
      <c r="AF13" s="559"/>
      <c r="AG13" s="560"/>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40"/>
    </row>
    <row r="14" spans="1:100" ht="12.75">
      <c r="A14" s="60"/>
      <c r="B14" s="561" t="s">
        <v>1063</v>
      </c>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62"/>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40"/>
    </row>
    <row r="15" spans="1:100" ht="12.75">
      <c r="A15" s="60"/>
      <c r="B15" s="555">
        <f>IF(Powers!G5="","",Powers!G5)</f>
      </c>
      <c r="C15" s="556"/>
      <c r="D15" s="556"/>
      <c r="E15" s="556"/>
      <c r="F15" s="556"/>
      <c r="G15" s="556"/>
      <c r="H15" s="556"/>
      <c r="I15" s="556"/>
      <c r="J15" s="556"/>
      <c r="K15" s="556"/>
      <c r="L15" s="556"/>
      <c r="M15" s="556"/>
      <c r="N15" s="556"/>
      <c r="O15" s="556"/>
      <c r="P15" s="556"/>
      <c r="Q15" s="556"/>
      <c r="R15" s="556"/>
      <c r="S15" s="556"/>
      <c r="T15" s="556"/>
      <c r="U15" s="556"/>
      <c r="V15" s="556"/>
      <c r="W15" s="556"/>
      <c r="X15" s="556"/>
      <c r="Y15" s="556"/>
      <c r="Z15" s="556"/>
      <c r="AA15" s="556"/>
      <c r="AB15" s="556"/>
      <c r="AC15" s="556"/>
      <c r="AD15" s="556"/>
      <c r="AE15" s="556"/>
      <c r="AF15" s="556"/>
      <c r="AG15" s="557"/>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40"/>
    </row>
    <row r="16" spans="1:100" ht="12.75">
      <c r="A16" s="60"/>
      <c r="B16" s="555"/>
      <c r="C16" s="556"/>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7"/>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40"/>
    </row>
    <row r="17" spans="1:100" ht="12.75">
      <c r="A17" s="60"/>
      <c r="B17" s="555"/>
      <c r="C17" s="556"/>
      <c r="D17" s="556"/>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7"/>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40"/>
    </row>
    <row r="18" spans="1:100" ht="12.75">
      <c r="A18" s="60"/>
      <c r="B18" s="555"/>
      <c r="C18" s="556"/>
      <c r="D18" s="556"/>
      <c r="E18" s="556"/>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7"/>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40"/>
    </row>
    <row r="19" spans="1:100" ht="12.75">
      <c r="A19" s="60"/>
      <c r="B19" s="558"/>
      <c r="C19" s="559"/>
      <c r="D19" s="559"/>
      <c r="E19" s="559"/>
      <c r="F19" s="559"/>
      <c r="G19" s="559"/>
      <c r="H19" s="559"/>
      <c r="I19" s="559"/>
      <c r="J19" s="559"/>
      <c r="K19" s="559"/>
      <c r="L19" s="559"/>
      <c r="M19" s="559"/>
      <c r="N19" s="559"/>
      <c r="O19" s="559"/>
      <c r="P19" s="559"/>
      <c r="Q19" s="559"/>
      <c r="R19" s="559"/>
      <c r="S19" s="559"/>
      <c r="T19" s="559"/>
      <c r="U19" s="559"/>
      <c r="V19" s="559"/>
      <c r="W19" s="559"/>
      <c r="X19" s="559"/>
      <c r="Y19" s="559"/>
      <c r="Z19" s="559"/>
      <c r="AA19" s="559"/>
      <c r="AB19" s="559"/>
      <c r="AC19" s="559"/>
      <c r="AD19" s="559"/>
      <c r="AE19" s="559"/>
      <c r="AF19" s="559"/>
      <c r="AG19" s="560"/>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40"/>
    </row>
    <row r="20" spans="1:100" ht="12.75">
      <c r="A20" s="60"/>
      <c r="B20" s="561" t="s">
        <v>1064</v>
      </c>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62"/>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40"/>
    </row>
    <row r="21" spans="1:100" ht="12.75">
      <c r="A21" s="60"/>
      <c r="B21" s="555">
        <f>IF(Powers!G7="","",Powers!G7)</f>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7"/>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40"/>
    </row>
    <row r="22" spans="1:100" ht="12.75">
      <c r="A22" s="60"/>
      <c r="B22" s="555"/>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7"/>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40"/>
    </row>
    <row r="23" spans="1:100" ht="12.75">
      <c r="A23" s="60"/>
      <c r="B23" s="555"/>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7"/>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40"/>
    </row>
    <row r="24" spans="1:100" ht="12.75">
      <c r="A24" s="60"/>
      <c r="B24" s="555"/>
      <c r="C24" s="556"/>
      <c r="D24" s="556"/>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7"/>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40"/>
    </row>
    <row r="25" spans="1:100" ht="12.75">
      <c r="A25" s="60"/>
      <c r="B25" s="558"/>
      <c r="C25" s="559"/>
      <c r="D25" s="559"/>
      <c r="E25" s="559"/>
      <c r="F25" s="559"/>
      <c r="G25" s="559"/>
      <c r="H25" s="559"/>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60"/>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40"/>
    </row>
    <row r="26" spans="1:100" ht="12.75">
      <c r="A26" s="60"/>
      <c r="B26" s="561" t="s">
        <v>1065</v>
      </c>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62"/>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40"/>
    </row>
    <row r="27" spans="1:100" ht="12.75">
      <c r="A27" s="60"/>
      <c r="B27" s="555">
        <f>IF(Powers!G9="","",Powers!G9)</f>
      </c>
      <c r="C27" s="556"/>
      <c r="D27" s="556"/>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7"/>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40"/>
    </row>
    <row r="28" spans="1:100" ht="12.75">
      <c r="A28" s="60"/>
      <c r="B28" s="555"/>
      <c r="C28" s="556"/>
      <c r="D28" s="556"/>
      <c r="E28" s="556"/>
      <c r="F28" s="556"/>
      <c r="G28" s="556"/>
      <c r="H28" s="556"/>
      <c r="I28" s="556"/>
      <c r="J28" s="556"/>
      <c r="K28" s="556"/>
      <c r="L28" s="556"/>
      <c r="M28" s="556"/>
      <c r="N28" s="556"/>
      <c r="O28" s="556"/>
      <c r="P28" s="556"/>
      <c r="Q28" s="556"/>
      <c r="R28" s="556"/>
      <c r="S28" s="556"/>
      <c r="T28" s="556"/>
      <c r="U28" s="556"/>
      <c r="V28" s="556"/>
      <c r="W28" s="556"/>
      <c r="X28" s="556"/>
      <c r="Y28" s="556"/>
      <c r="Z28" s="556"/>
      <c r="AA28" s="556"/>
      <c r="AB28" s="556"/>
      <c r="AC28" s="556"/>
      <c r="AD28" s="556"/>
      <c r="AE28" s="556"/>
      <c r="AF28" s="556"/>
      <c r="AG28" s="557"/>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40"/>
    </row>
    <row r="29" spans="1:100" ht="12.75">
      <c r="A29" s="60"/>
      <c r="B29" s="555"/>
      <c r="C29" s="556"/>
      <c r="D29" s="556"/>
      <c r="E29" s="556"/>
      <c r="F29" s="556"/>
      <c r="G29" s="556"/>
      <c r="H29" s="556"/>
      <c r="I29" s="556"/>
      <c r="J29" s="556"/>
      <c r="K29" s="556"/>
      <c r="L29" s="556"/>
      <c r="M29" s="556"/>
      <c r="N29" s="556"/>
      <c r="O29" s="556"/>
      <c r="P29" s="556"/>
      <c r="Q29" s="556"/>
      <c r="R29" s="556"/>
      <c r="S29" s="556"/>
      <c r="T29" s="556"/>
      <c r="U29" s="556"/>
      <c r="V29" s="556"/>
      <c r="W29" s="556"/>
      <c r="X29" s="556"/>
      <c r="Y29" s="556"/>
      <c r="Z29" s="556"/>
      <c r="AA29" s="556"/>
      <c r="AB29" s="556"/>
      <c r="AC29" s="556"/>
      <c r="AD29" s="556"/>
      <c r="AE29" s="556"/>
      <c r="AF29" s="556"/>
      <c r="AG29" s="557"/>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40"/>
    </row>
    <row r="30" spans="1:100" ht="12.75">
      <c r="A30" s="60"/>
      <c r="B30" s="555"/>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c r="AE30" s="556"/>
      <c r="AF30" s="556"/>
      <c r="AG30" s="557"/>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40"/>
    </row>
    <row r="31" spans="1:100" ht="12.75">
      <c r="A31" s="60"/>
      <c r="B31" s="558"/>
      <c r="C31" s="559"/>
      <c r="D31" s="559"/>
      <c r="E31" s="559"/>
      <c r="F31" s="559"/>
      <c r="G31" s="559"/>
      <c r="H31" s="559"/>
      <c r="I31" s="559"/>
      <c r="J31" s="559"/>
      <c r="K31" s="559"/>
      <c r="L31" s="559"/>
      <c r="M31" s="559"/>
      <c r="N31" s="559"/>
      <c r="O31" s="559"/>
      <c r="P31" s="559"/>
      <c r="Q31" s="559"/>
      <c r="R31" s="559"/>
      <c r="S31" s="559"/>
      <c r="T31" s="559"/>
      <c r="U31" s="559"/>
      <c r="V31" s="559"/>
      <c r="W31" s="559"/>
      <c r="X31" s="559"/>
      <c r="Y31" s="559"/>
      <c r="Z31" s="559"/>
      <c r="AA31" s="559"/>
      <c r="AB31" s="559"/>
      <c r="AC31" s="559"/>
      <c r="AD31" s="559"/>
      <c r="AE31" s="559"/>
      <c r="AF31" s="559"/>
      <c r="AG31" s="560"/>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40"/>
    </row>
    <row r="32" spans="1:100" ht="12.75">
      <c r="A32" s="60"/>
      <c r="B32" s="561" t="s">
        <v>1066</v>
      </c>
      <c r="C32" s="509"/>
      <c r="D32" s="509"/>
      <c r="E32" s="509"/>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62"/>
      <c r="AH32" s="38"/>
      <c r="AI32" s="561" t="s">
        <v>1066</v>
      </c>
      <c r="AJ32" s="509"/>
      <c r="AK32" s="509"/>
      <c r="AL32" s="509"/>
      <c r="AM32" s="509"/>
      <c r="AN32" s="509"/>
      <c r="AO32" s="509"/>
      <c r="AP32" s="509"/>
      <c r="AQ32" s="509"/>
      <c r="AR32" s="509"/>
      <c r="AS32" s="509"/>
      <c r="AT32" s="509"/>
      <c r="AU32" s="509"/>
      <c r="AV32" s="509"/>
      <c r="AW32" s="509"/>
      <c r="AX32" s="509"/>
      <c r="AY32" s="509"/>
      <c r="AZ32" s="509"/>
      <c r="BA32" s="509"/>
      <c r="BB32" s="509"/>
      <c r="BC32" s="509"/>
      <c r="BD32" s="509"/>
      <c r="BE32" s="509"/>
      <c r="BF32" s="509"/>
      <c r="BG32" s="509"/>
      <c r="BH32" s="509"/>
      <c r="BI32" s="509"/>
      <c r="BJ32" s="509"/>
      <c r="BK32" s="509"/>
      <c r="BL32" s="509"/>
      <c r="BM32" s="509"/>
      <c r="BN32" s="562"/>
      <c r="BO32" s="38"/>
      <c r="BP32" s="561" t="s">
        <v>1066</v>
      </c>
      <c r="BQ32" s="509"/>
      <c r="BR32" s="509"/>
      <c r="BS32" s="509"/>
      <c r="BT32" s="509"/>
      <c r="BU32" s="509"/>
      <c r="BV32" s="509"/>
      <c r="BW32" s="509"/>
      <c r="BX32" s="509"/>
      <c r="BY32" s="509"/>
      <c r="BZ32" s="509"/>
      <c r="CA32" s="509"/>
      <c r="CB32" s="509"/>
      <c r="CC32" s="509"/>
      <c r="CD32" s="509"/>
      <c r="CE32" s="509"/>
      <c r="CF32" s="509"/>
      <c r="CG32" s="509"/>
      <c r="CH32" s="509"/>
      <c r="CI32" s="509"/>
      <c r="CJ32" s="509"/>
      <c r="CK32" s="509"/>
      <c r="CL32" s="509"/>
      <c r="CM32" s="509"/>
      <c r="CN32" s="509"/>
      <c r="CO32" s="509"/>
      <c r="CP32" s="509"/>
      <c r="CQ32" s="509"/>
      <c r="CR32" s="509"/>
      <c r="CS32" s="509"/>
      <c r="CT32" s="509"/>
      <c r="CU32" s="562"/>
      <c r="CV32" s="40"/>
    </row>
    <row r="33" spans="1:100" ht="12.75">
      <c r="A33" s="60"/>
      <c r="B33" s="555">
        <f>IF(Powers!G11="","",Powers!G11)</f>
      </c>
      <c r="C33" s="556"/>
      <c r="D33" s="556"/>
      <c r="E33" s="556"/>
      <c r="F33" s="556"/>
      <c r="G33" s="556"/>
      <c r="H33" s="556"/>
      <c r="I33" s="556"/>
      <c r="J33" s="556"/>
      <c r="K33" s="556"/>
      <c r="L33" s="556"/>
      <c r="M33" s="556"/>
      <c r="N33" s="556"/>
      <c r="O33" s="556"/>
      <c r="P33" s="556"/>
      <c r="Q33" s="556"/>
      <c r="R33" s="556"/>
      <c r="S33" s="556"/>
      <c r="T33" s="556"/>
      <c r="U33" s="556"/>
      <c r="V33" s="556"/>
      <c r="W33" s="556"/>
      <c r="X33" s="556"/>
      <c r="Y33" s="556"/>
      <c r="Z33" s="556"/>
      <c r="AA33" s="556"/>
      <c r="AB33" s="556"/>
      <c r="AC33" s="556"/>
      <c r="AD33" s="556"/>
      <c r="AE33" s="556"/>
      <c r="AF33" s="556"/>
      <c r="AG33" s="557"/>
      <c r="AH33" s="38"/>
      <c r="AI33" s="555">
        <f>IF(Powers!Q11="","",Powers!Q11)</f>
      </c>
      <c r="AJ33" s="556"/>
      <c r="AK33" s="556"/>
      <c r="AL33" s="556"/>
      <c r="AM33" s="556"/>
      <c r="AN33" s="556"/>
      <c r="AO33" s="556"/>
      <c r="AP33" s="556"/>
      <c r="AQ33" s="556"/>
      <c r="AR33" s="556"/>
      <c r="AS33" s="556"/>
      <c r="AT33" s="556"/>
      <c r="AU33" s="556"/>
      <c r="AV33" s="556"/>
      <c r="AW33" s="556"/>
      <c r="AX33" s="556"/>
      <c r="AY33" s="556"/>
      <c r="AZ33" s="556"/>
      <c r="BA33" s="556"/>
      <c r="BB33" s="556"/>
      <c r="BC33" s="556"/>
      <c r="BD33" s="556"/>
      <c r="BE33" s="556"/>
      <c r="BF33" s="556"/>
      <c r="BG33" s="556"/>
      <c r="BH33" s="556"/>
      <c r="BI33" s="556"/>
      <c r="BJ33" s="556"/>
      <c r="BK33" s="556"/>
      <c r="BL33" s="556"/>
      <c r="BM33" s="556"/>
      <c r="BN33" s="557"/>
      <c r="BO33" s="38"/>
      <c r="BP33" s="555">
        <f>IF(Powers!AA11="","",Powers!AA11)</f>
      </c>
      <c r="BQ33" s="556"/>
      <c r="BR33" s="556"/>
      <c r="BS33" s="556"/>
      <c r="BT33" s="556"/>
      <c r="BU33" s="556"/>
      <c r="BV33" s="556"/>
      <c r="BW33" s="556"/>
      <c r="BX33" s="556"/>
      <c r="BY33" s="556"/>
      <c r="BZ33" s="556"/>
      <c r="CA33" s="556"/>
      <c r="CB33" s="556"/>
      <c r="CC33" s="556"/>
      <c r="CD33" s="556"/>
      <c r="CE33" s="556"/>
      <c r="CF33" s="556"/>
      <c r="CG33" s="556"/>
      <c r="CH33" s="556"/>
      <c r="CI33" s="556"/>
      <c r="CJ33" s="556"/>
      <c r="CK33" s="556"/>
      <c r="CL33" s="556"/>
      <c r="CM33" s="556"/>
      <c r="CN33" s="556"/>
      <c r="CO33" s="556"/>
      <c r="CP33" s="556"/>
      <c r="CQ33" s="556"/>
      <c r="CR33" s="556"/>
      <c r="CS33" s="556"/>
      <c r="CT33" s="556"/>
      <c r="CU33" s="557"/>
      <c r="CV33" s="40"/>
    </row>
    <row r="34" spans="1:100" ht="12.75">
      <c r="A34" s="60"/>
      <c r="B34" s="555"/>
      <c r="C34" s="556"/>
      <c r="D34" s="556"/>
      <c r="E34" s="556"/>
      <c r="F34" s="556"/>
      <c r="G34" s="556"/>
      <c r="H34" s="556"/>
      <c r="I34" s="556"/>
      <c r="J34" s="556"/>
      <c r="K34" s="556"/>
      <c r="L34" s="556"/>
      <c r="M34" s="556"/>
      <c r="N34" s="556"/>
      <c r="O34" s="556"/>
      <c r="P34" s="556"/>
      <c r="Q34" s="556"/>
      <c r="R34" s="556"/>
      <c r="S34" s="556"/>
      <c r="T34" s="556"/>
      <c r="U34" s="556"/>
      <c r="V34" s="556"/>
      <c r="W34" s="556"/>
      <c r="X34" s="556"/>
      <c r="Y34" s="556"/>
      <c r="Z34" s="556"/>
      <c r="AA34" s="556"/>
      <c r="AB34" s="556"/>
      <c r="AC34" s="556"/>
      <c r="AD34" s="556"/>
      <c r="AE34" s="556"/>
      <c r="AF34" s="556"/>
      <c r="AG34" s="557"/>
      <c r="AH34" s="38"/>
      <c r="AI34" s="555"/>
      <c r="AJ34" s="556"/>
      <c r="AK34" s="556"/>
      <c r="AL34" s="556"/>
      <c r="AM34" s="556"/>
      <c r="AN34" s="556"/>
      <c r="AO34" s="556"/>
      <c r="AP34" s="556"/>
      <c r="AQ34" s="556"/>
      <c r="AR34" s="556"/>
      <c r="AS34" s="556"/>
      <c r="AT34" s="556"/>
      <c r="AU34" s="556"/>
      <c r="AV34" s="556"/>
      <c r="AW34" s="556"/>
      <c r="AX34" s="556"/>
      <c r="AY34" s="556"/>
      <c r="AZ34" s="556"/>
      <c r="BA34" s="556"/>
      <c r="BB34" s="556"/>
      <c r="BC34" s="556"/>
      <c r="BD34" s="556"/>
      <c r="BE34" s="556"/>
      <c r="BF34" s="556"/>
      <c r="BG34" s="556"/>
      <c r="BH34" s="556"/>
      <c r="BI34" s="556"/>
      <c r="BJ34" s="556"/>
      <c r="BK34" s="556"/>
      <c r="BL34" s="556"/>
      <c r="BM34" s="556"/>
      <c r="BN34" s="557"/>
      <c r="BO34" s="38"/>
      <c r="BP34" s="555"/>
      <c r="BQ34" s="556"/>
      <c r="BR34" s="556"/>
      <c r="BS34" s="556"/>
      <c r="BT34" s="556"/>
      <c r="BU34" s="556"/>
      <c r="BV34" s="556"/>
      <c r="BW34" s="556"/>
      <c r="BX34" s="556"/>
      <c r="BY34" s="556"/>
      <c r="BZ34" s="556"/>
      <c r="CA34" s="556"/>
      <c r="CB34" s="556"/>
      <c r="CC34" s="556"/>
      <c r="CD34" s="556"/>
      <c r="CE34" s="556"/>
      <c r="CF34" s="556"/>
      <c r="CG34" s="556"/>
      <c r="CH34" s="556"/>
      <c r="CI34" s="556"/>
      <c r="CJ34" s="556"/>
      <c r="CK34" s="556"/>
      <c r="CL34" s="556"/>
      <c r="CM34" s="556"/>
      <c r="CN34" s="556"/>
      <c r="CO34" s="556"/>
      <c r="CP34" s="556"/>
      <c r="CQ34" s="556"/>
      <c r="CR34" s="556"/>
      <c r="CS34" s="556"/>
      <c r="CT34" s="556"/>
      <c r="CU34" s="557"/>
      <c r="CV34" s="40"/>
    </row>
    <row r="35" spans="1:100" ht="12.75">
      <c r="A35" s="60"/>
      <c r="B35" s="555"/>
      <c r="C35" s="556"/>
      <c r="D35" s="556"/>
      <c r="E35" s="556"/>
      <c r="F35" s="556"/>
      <c r="G35" s="556"/>
      <c r="H35" s="556"/>
      <c r="I35" s="556"/>
      <c r="J35" s="556"/>
      <c r="K35" s="556"/>
      <c r="L35" s="556"/>
      <c r="M35" s="556"/>
      <c r="N35" s="556"/>
      <c r="O35" s="556"/>
      <c r="P35" s="556"/>
      <c r="Q35" s="556"/>
      <c r="R35" s="556"/>
      <c r="S35" s="556"/>
      <c r="T35" s="556"/>
      <c r="U35" s="556"/>
      <c r="V35" s="556"/>
      <c r="W35" s="556"/>
      <c r="X35" s="556"/>
      <c r="Y35" s="556"/>
      <c r="Z35" s="556"/>
      <c r="AA35" s="556"/>
      <c r="AB35" s="556"/>
      <c r="AC35" s="556"/>
      <c r="AD35" s="556"/>
      <c r="AE35" s="556"/>
      <c r="AF35" s="556"/>
      <c r="AG35" s="557"/>
      <c r="AH35" s="38"/>
      <c r="AI35" s="555"/>
      <c r="AJ35" s="556"/>
      <c r="AK35" s="556"/>
      <c r="AL35" s="556"/>
      <c r="AM35" s="556"/>
      <c r="AN35" s="556"/>
      <c r="AO35" s="556"/>
      <c r="AP35" s="556"/>
      <c r="AQ35" s="556"/>
      <c r="AR35" s="556"/>
      <c r="AS35" s="556"/>
      <c r="AT35" s="556"/>
      <c r="AU35" s="556"/>
      <c r="AV35" s="556"/>
      <c r="AW35" s="556"/>
      <c r="AX35" s="556"/>
      <c r="AY35" s="556"/>
      <c r="AZ35" s="556"/>
      <c r="BA35" s="556"/>
      <c r="BB35" s="556"/>
      <c r="BC35" s="556"/>
      <c r="BD35" s="556"/>
      <c r="BE35" s="556"/>
      <c r="BF35" s="556"/>
      <c r="BG35" s="556"/>
      <c r="BH35" s="556"/>
      <c r="BI35" s="556"/>
      <c r="BJ35" s="556"/>
      <c r="BK35" s="556"/>
      <c r="BL35" s="556"/>
      <c r="BM35" s="556"/>
      <c r="BN35" s="557"/>
      <c r="BO35" s="38"/>
      <c r="BP35" s="555"/>
      <c r="BQ35" s="556"/>
      <c r="BR35" s="556"/>
      <c r="BS35" s="556"/>
      <c r="BT35" s="556"/>
      <c r="BU35" s="556"/>
      <c r="BV35" s="556"/>
      <c r="BW35" s="556"/>
      <c r="BX35" s="556"/>
      <c r="BY35" s="556"/>
      <c r="BZ35" s="556"/>
      <c r="CA35" s="556"/>
      <c r="CB35" s="556"/>
      <c r="CC35" s="556"/>
      <c r="CD35" s="556"/>
      <c r="CE35" s="556"/>
      <c r="CF35" s="556"/>
      <c r="CG35" s="556"/>
      <c r="CH35" s="556"/>
      <c r="CI35" s="556"/>
      <c r="CJ35" s="556"/>
      <c r="CK35" s="556"/>
      <c r="CL35" s="556"/>
      <c r="CM35" s="556"/>
      <c r="CN35" s="556"/>
      <c r="CO35" s="556"/>
      <c r="CP35" s="556"/>
      <c r="CQ35" s="556"/>
      <c r="CR35" s="556"/>
      <c r="CS35" s="556"/>
      <c r="CT35" s="556"/>
      <c r="CU35" s="557"/>
      <c r="CV35" s="40"/>
    </row>
    <row r="36" spans="1:100" ht="12.75">
      <c r="A36" s="60"/>
      <c r="B36" s="555"/>
      <c r="C36" s="556"/>
      <c r="D36" s="556"/>
      <c r="E36" s="556"/>
      <c r="F36" s="556"/>
      <c r="G36" s="556"/>
      <c r="H36" s="556"/>
      <c r="I36" s="556"/>
      <c r="J36" s="556"/>
      <c r="K36" s="556"/>
      <c r="L36" s="556"/>
      <c r="M36" s="556"/>
      <c r="N36" s="556"/>
      <c r="O36" s="556"/>
      <c r="P36" s="556"/>
      <c r="Q36" s="556"/>
      <c r="R36" s="556"/>
      <c r="S36" s="556"/>
      <c r="T36" s="556"/>
      <c r="U36" s="556"/>
      <c r="V36" s="556"/>
      <c r="W36" s="556"/>
      <c r="X36" s="556"/>
      <c r="Y36" s="556"/>
      <c r="Z36" s="556"/>
      <c r="AA36" s="556"/>
      <c r="AB36" s="556"/>
      <c r="AC36" s="556"/>
      <c r="AD36" s="556"/>
      <c r="AE36" s="556"/>
      <c r="AF36" s="556"/>
      <c r="AG36" s="557"/>
      <c r="AH36" s="38"/>
      <c r="AI36" s="555"/>
      <c r="AJ36" s="556"/>
      <c r="AK36" s="556"/>
      <c r="AL36" s="556"/>
      <c r="AM36" s="556"/>
      <c r="AN36" s="556"/>
      <c r="AO36" s="556"/>
      <c r="AP36" s="556"/>
      <c r="AQ36" s="556"/>
      <c r="AR36" s="556"/>
      <c r="AS36" s="556"/>
      <c r="AT36" s="556"/>
      <c r="AU36" s="556"/>
      <c r="AV36" s="556"/>
      <c r="AW36" s="556"/>
      <c r="AX36" s="556"/>
      <c r="AY36" s="556"/>
      <c r="AZ36" s="556"/>
      <c r="BA36" s="556"/>
      <c r="BB36" s="556"/>
      <c r="BC36" s="556"/>
      <c r="BD36" s="556"/>
      <c r="BE36" s="556"/>
      <c r="BF36" s="556"/>
      <c r="BG36" s="556"/>
      <c r="BH36" s="556"/>
      <c r="BI36" s="556"/>
      <c r="BJ36" s="556"/>
      <c r="BK36" s="556"/>
      <c r="BL36" s="556"/>
      <c r="BM36" s="556"/>
      <c r="BN36" s="557"/>
      <c r="BO36" s="38"/>
      <c r="BP36" s="555"/>
      <c r="BQ36" s="556"/>
      <c r="BR36" s="556"/>
      <c r="BS36" s="556"/>
      <c r="BT36" s="556"/>
      <c r="BU36" s="556"/>
      <c r="BV36" s="556"/>
      <c r="BW36" s="556"/>
      <c r="BX36" s="556"/>
      <c r="BY36" s="556"/>
      <c r="BZ36" s="556"/>
      <c r="CA36" s="556"/>
      <c r="CB36" s="556"/>
      <c r="CC36" s="556"/>
      <c r="CD36" s="556"/>
      <c r="CE36" s="556"/>
      <c r="CF36" s="556"/>
      <c r="CG36" s="556"/>
      <c r="CH36" s="556"/>
      <c r="CI36" s="556"/>
      <c r="CJ36" s="556"/>
      <c r="CK36" s="556"/>
      <c r="CL36" s="556"/>
      <c r="CM36" s="556"/>
      <c r="CN36" s="556"/>
      <c r="CO36" s="556"/>
      <c r="CP36" s="556"/>
      <c r="CQ36" s="556"/>
      <c r="CR36" s="556"/>
      <c r="CS36" s="556"/>
      <c r="CT36" s="556"/>
      <c r="CU36" s="557"/>
      <c r="CV36" s="40"/>
    </row>
    <row r="37" spans="1:100" ht="12.75">
      <c r="A37" s="60"/>
      <c r="B37" s="558"/>
      <c r="C37" s="559"/>
      <c r="D37" s="559"/>
      <c r="E37" s="559"/>
      <c r="F37" s="559"/>
      <c r="G37" s="559"/>
      <c r="H37" s="559"/>
      <c r="I37" s="559"/>
      <c r="J37" s="559"/>
      <c r="K37" s="559"/>
      <c r="L37" s="559"/>
      <c r="M37" s="559"/>
      <c r="N37" s="559"/>
      <c r="O37" s="559"/>
      <c r="P37" s="559"/>
      <c r="Q37" s="559"/>
      <c r="R37" s="559"/>
      <c r="S37" s="559"/>
      <c r="T37" s="559"/>
      <c r="U37" s="559"/>
      <c r="V37" s="559"/>
      <c r="W37" s="559"/>
      <c r="X37" s="559"/>
      <c r="Y37" s="559"/>
      <c r="Z37" s="559"/>
      <c r="AA37" s="559"/>
      <c r="AB37" s="559"/>
      <c r="AC37" s="559"/>
      <c r="AD37" s="559"/>
      <c r="AE37" s="559"/>
      <c r="AF37" s="559"/>
      <c r="AG37" s="560"/>
      <c r="AH37" s="38"/>
      <c r="AI37" s="558"/>
      <c r="AJ37" s="559"/>
      <c r="AK37" s="559"/>
      <c r="AL37" s="559"/>
      <c r="AM37" s="559"/>
      <c r="AN37" s="559"/>
      <c r="AO37" s="559"/>
      <c r="AP37" s="559"/>
      <c r="AQ37" s="559"/>
      <c r="AR37" s="559"/>
      <c r="AS37" s="559"/>
      <c r="AT37" s="559"/>
      <c r="AU37" s="559"/>
      <c r="AV37" s="559"/>
      <c r="AW37" s="559"/>
      <c r="AX37" s="559"/>
      <c r="AY37" s="559"/>
      <c r="AZ37" s="559"/>
      <c r="BA37" s="559"/>
      <c r="BB37" s="559"/>
      <c r="BC37" s="559"/>
      <c r="BD37" s="559"/>
      <c r="BE37" s="559"/>
      <c r="BF37" s="559"/>
      <c r="BG37" s="559"/>
      <c r="BH37" s="559"/>
      <c r="BI37" s="559"/>
      <c r="BJ37" s="559"/>
      <c r="BK37" s="559"/>
      <c r="BL37" s="559"/>
      <c r="BM37" s="559"/>
      <c r="BN37" s="560"/>
      <c r="BO37" s="38"/>
      <c r="BP37" s="558"/>
      <c r="BQ37" s="559"/>
      <c r="BR37" s="559"/>
      <c r="BS37" s="559"/>
      <c r="BT37" s="559"/>
      <c r="BU37" s="559"/>
      <c r="BV37" s="559"/>
      <c r="BW37" s="559"/>
      <c r="BX37" s="559"/>
      <c r="BY37" s="559"/>
      <c r="BZ37" s="559"/>
      <c r="CA37" s="559"/>
      <c r="CB37" s="559"/>
      <c r="CC37" s="559"/>
      <c r="CD37" s="559"/>
      <c r="CE37" s="559"/>
      <c r="CF37" s="559"/>
      <c r="CG37" s="559"/>
      <c r="CH37" s="559"/>
      <c r="CI37" s="559"/>
      <c r="CJ37" s="559"/>
      <c r="CK37" s="559"/>
      <c r="CL37" s="559"/>
      <c r="CM37" s="559"/>
      <c r="CN37" s="559"/>
      <c r="CO37" s="559"/>
      <c r="CP37" s="559"/>
      <c r="CQ37" s="559"/>
      <c r="CR37" s="559"/>
      <c r="CS37" s="559"/>
      <c r="CT37" s="559"/>
      <c r="CU37" s="560"/>
      <c r="CV37" s="40"/>
    </row>
    <row r="38" spans="1:100" ht="12.75">
      <c r="A38" s="60"/>
      <c r="B38" s="561" t="s">
        <v>1067</v>
      </c>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62"/>
      <c r="AH38" s="38"/>
      <c r="AI38" s="561" t="s">
        <v>1067</v>
      </c>
      <c r="AJ38" s="509"/>
      <c r="AK38" s="509"/>
      <c r="AL38" s="509"/>
      <c r="AM38" s="509"/>
      <c r="AN38" s="509"/>
      <c r="AO38" s="509"/>
      <c r="AP38" s="509"/>
      <c r="AQ38" s="509"/>
      <c r="AR38" s="509"/>
      <c r="AS38" s="509"/>
      <c r="AT38" s="509"/>
      <c r="AU38" s="509"/>
      <c r="AV38" s="509"/>
      <c r="AW38" s="509"/>
      <c r="AX38" s="509"/>
      <c r="AY38" s="509"/>
      <c r="AZ38" s="509"/>
      <c r="BA38" s="509"/>
      <c r="BB38" s="509"/>
      <c r="BC38" s="509"/>
      <c r="BD38" s="509"/>
      <c r="BE38" s="509"/>
      <c r="BF38" s="509"/>
      <c r="BG38" s="509"/>
      <c r="BH38" s="509"/>
      <c r="BI38" s="509"/>
      <c r="BJ38" s="509"/>
      <c r="BK38" s="509"/>
      <c r="BL38" s="509"/>
      <c r="BM38" s="509"/>
      <c r="BN38" s="562"/>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40"/>
    </row>
    <row r="39" spans="1:100" ht="12.75">
      <c r="A39" s="60"/>
      <c r="B39" s="555">
        <f>IF(Powers!G13="","",Powers!G13)</f>
      </c>
      <c r="C39" s="556"/>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7"/>
      <c r="AH39" s="38"/>
      <c r="AI39" s="555">
        <f>IF(Powers!Q13="","",Powers!Q13)</f>
      </c>
      <c r="AJ39" s="556"/>
      <c r="AK39" s="556"/>
      <c r="AL39" s="556"/>
      <c r="AM39" s="556"/>
      <c r="AN39" s="556"/>
      <c r="AO39" s="556"/>
      <c r="AP39" s="556"/>
      <c r="AQ39" s="556"/>
      <c r="AR39" s="556"/>
      <c r="AS39" s="556"/>
      <c r="AT39" s="556"/>
      <c r="AU39" s="556"/>
      <c r="AV39" s="556"/>
      <c r="AW39" s="556"/>
      <c r="AX39" s="556"/>
      <c r="AY39" s="556"/>
      <c r="AZ39" s="556"/>
      <c r="BA39" s="556"/>
      <c r="BB39" s="556"/>
      <c r="BC39" s="556"/>
      <c r="BD39" s="556"/>
      <c r="BE39" s="556"/>
      <c r="BF39" s="556"/>
      <c r="BG39" s="556"/>
      <c r="BH39" s="556"/>
      <c r="BI39" s="556"/>
      <c r="BJ39" s="556"/>
      <c r="BK39" s="556"/>
      <c r="BL39" s="556"/>
      <c r="BM39" s="556"/>
      <c r="BN39" s="557"/>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40"/>
    </row>
    <row r="40" spans="1:100" ht="12.75">
      <c r="A40" s="60"/>
      <c r="B40" s="555"/>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7"/>
      <c r="AH40" s="38"/>
      <c r="AI40" s="555"/>
      <c r="AJ40" s="556"/>
      <c r="AK40" s="556"/>
      <c r="AL40" s="556"/>
      <c r="AM40" s="556"/>
      <c r="AN40" s="556"/>
      <c r="AO40" s="556"/>
      <c r="AP40" s="556"/>
      <c r="AQ40" s="556"/>
      <c r="AR40" s="556"/>
      <c r="AS40" s="556"/>
      <c r="AT40" s="556"/>
      <c r="AU40" s="556"/>
      <c r="AV40" s="556"/>
      <c r="AW40" s="556"/>
      <c r="AX40" s="556"/>
      <c r="AY40" s="556"/>
      <c r="AZ40" s="556"/>
      <c r="BA40" s="556"/>
      <c r="BB40" s="556"/>
      <c r="BC40" s="556"/>
      <c r="BD40" s="556"/>
      <c r="BE40" s="556"/>
      <c r="BF40" s="556"/>
      <c r="BG40" s="556"/>
      <c r="BH40" s="556"/>
      <c r="BI40" s="556"/>
      <c r="BJ40" s="556"/>
      <c r="BK40" s="556"/>
      <c r="BL40" s="556"/>
      <c r="BM40" s="556"/>
      <c r="BN40" s="557"/>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40"/>
    </row>
    <row r="41" spans="1:100" ht="12.75">
      <c r="A41" s="60"/>
      <c r="B41" s="555"/>
      <c r="C41" s="556"/>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7"/>
      <c r="AH41" s="38"/>
      <c r="AI41" s="555"/>
      <c r="AJ41" s="556"/>
      <c r="AK41" s="556"/>
      <c r="AL41" s="556"/>
      <c r="AM41" s="556"/>
      <c r="AN41" s="556"/>
      <c r="AO41" s="556"/>
      <c r="AP41" s="556"/>
      <c r="AQ41" s="556"/>
      <c r="AR41" s="556"/>
      <c r="AS41" s="556"/>
      <c r="AT41" s="556"/>
      <c r="AU41" s="556"/>
      <c r="AV41" s="556"/>
      <c r="AW41" s="556"/>
      <c r="AX41" s="556"/>
      <c r="AY41" s="556"/>
      <c r="AZ41" s="556"/>
      <c r="BA41" s="556"/>
      <c r="BB41" s="556"/>
      <c r="BC41" s="556"/>
      <c r="BD41" s="556"/>
      <c r="BE41" s="556"/>
      <c r="BF41" s="556"/>
      <c r="BG41" s="556"/>
      <c r="BH41" s="556"/>
      <c r="BI41" s="556"/>
      <c r="BJ41" s="556"/>
      <c r="BK41" s="556"/>
      <c r="BL41" s="556"/>
      <c r="BM41" s="556"/>
      <c r="BN41" s="557"/>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40"/>
    </row>
    <row r="42" spans="1:100" ht="12.75">
      <c r="A42" s="60"/>
      <c r="B42" s="555"/>
      <c r="C42" s="556"/>
      <c r="D42" s="556"/>
      <c r="E42" s="556"/>
      <c r="F42" s="556"/>
      <c r="G42" s="556"/>
      <c r="H42" s="556"/>
      <c r="I42" s="556"/>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7"/>
      <c r="AH42" s="38"/>
      <c r="AI42" s="555"/>
      <c r="AJ42" s="556"/>
      <c r="AK42" s="556"/>
      <c r="AL42" s="556"/>
      <c r="AM42" s="556"/>
      <c r="AN42" s="556"/>
      <c r="AO42" s="556"/>
      <c r="AP42" s="556"/>
      <c r="AQ42" s="556"/>
      <c r="AR42" s="556"/>
      <c r="AS42" s="556"/>
      <c r="AT42" s="556"/>
      <c r="AU42" s="556"/>
      <c r="AV42" s="556"/>
      <c r="AW42" s="556"/>
      <c r="AX42" s="556"/>
      <c r="AY42" s="556"/>
      <c r="AZ42" s="556"/>
      <c r="BA42" s="556"/>
      <c r="BB42" s="556"/>
      <c r="BC42" s="556"/>
      <c r="BD42" s="556"/>
      <c r="BE42" s="556"/>
      <c r="BF42" s="556"/>
      <c r="BG42" s="556"/>
      <c r="BH42" s="556"/>
      <c r="BI42" s="556"/>
      <c r="BJ42" s="556"/>
      <c r="BK42" s="556"/>
      <c r="BL42" s="556"/>
      <c r="BM42" s="556"/>
      <c r="BN42" s="557"/>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40"/>
    </row>
    <row r="43" spans="1:100" ht="12.75">
      <c r="A43" s="60"/>
      <c r="B43" s="558"/>
      <c r="C43" s="559"/>
      <c r="D43" s="559"/>
      <c r="E43" s="559"/>
      <c r="F43" s="559"/>
      <c r="G43" s="559"/>
      <c r="H43" s="559"/>
      <c r="I43" s="559"/>
      <c r="J43" s="559"/>
      <c r="K43" s="559"/>
      <c r="L43" s="559"/>
      <c r="M43" s="559"/>
      <c r="N43" s="559"/>
      <c r="O43" s="559"/>
      <c r="P43" s="559"/>
      <c r="Q43" s="559"/>
      <c r="R43" s="559"/>
      <c r="S43" s="559"/>
      <c r="T43" s="559"/>
      <c r="U43" s="559"/>
      <c r="V43" s="559"/>
      <c r="W43" s="559"/>
      <c r="X43" s="559"/>
      <c r="Y43" s="559"/>
      <c r="Z43" s="559"/>
      <c r="AA43" s="559"/>
      <c r="AB43" s="559"/>
      <c r="AC43" s="559"/>
      <c r="AD43" s="559"/>
      <c r="AE43" s="559"/>
      <c r="AF43" s="559"/>
      <c r="AG43" s="560"/>
      <c r="AH43" s="38"/>
      <c r="AI43" s="558"/>
      <c r="AJ43" s="559"/>
      <c r="AK43" s="559"/>
      <c r="AL43" s="559"/>
      <c r="AM43" s="559"/>
      <c r="AN43" s="559"/>
      <c r="AO43" s="559"/>
      <c r="AP43" s="559"/>
      <c r="AQ43" s="559"/>
      <c r="AR43" s="559"/>
      <c r="AS43" s="559"/>
      <c r="AT43" s="559"/>
      <c r="AU43" s="559"/>
      <c r="AV43" s="559"/>
      <c r="AW43" s="559"/>
      <c r="AX43" s="559"/>
      <c r="AY43" s="559"/>
      <c r="AZ43" s="559"/>
      <c r="BA43" s="559"/>
      <c r="BB43" s="559"/>
      <c r="BC43" s="559"/>
      <c r="BD43" s="559"/>
      <c r="BE43" s="559"/>
      <c r="BF43" s="559"/>
      <c r="BG43" s="559"/>
      <c r="BH43" s="559"/>
      <c r="BI43" s="559"/>
      <c r="BJ43" s="559"/>
      <c r="BK43" s="559"/>
      <c r="BL43" s="559"/>
      <c r="BM43" s="559"/>
      <c r="BN43" s="560"/>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40"/>
    </row>
    <row r="44" spans="1:100" ht="12.75">
      <c r="A44" s="60"/>
      <c r="B44" s="561" t="s">
        <v>1068</v>
      </c>
      <c r="C44" s="509"/>
      <c r="D44" s="509"/>
      <c r="E44" s="509"/>
      <c r="F44" s="509"/>
      <c r="G44" s="509"/>
      <c r="H44" s="509"/>
      <c r="I44" s="509"/>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62"/>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40"/>
    </row>
    <row r="45" spans="1:100" ht="12.75">
      <c r="A45" s="60"/>
      <c r="B45" s="555">
        <f>IF(Powers!G15="","",Powers!G15)</f>
      </c>
      <c r="C45" s="556"/>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7"/>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40"/>
    </row>
    <row r="46" spans="1:100" ht="12.75">
      <c r="A46" s="60"/>
      <c r="B46" s="555"/>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7"/>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40"/>
    </row>
    <row r="47" spans="1:100" ht="12.75">
      <c r="A47" s="60"/>
      <c r="B47" s="555"/>
      <c r="C47" s="556"/>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7"/>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40"/>
    </row>
    <row r="48" spans="1:100" ht="12.75">
      <c r="A48" s="60"/>
      <c r="B48" s="555"/>
      <c r="C48" s="556"/>
      <c r="D48" s="556"/>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7"/>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40"/>
    </row>
    <row r="49" spans="1:100" ht="12.75">
      <c r="A49" s="60"/>
      <c r="B49" s="558"/>
      <c r="C49" s="559"/>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60"/>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40"/>
    </row>
    <row r="50" spans="1:100" ht="12.75">
      <c r="A50" s="60"/>
      <c r="B50" s="561" t="s">
        <v>1069</v>
      </c>
      <c r="C50" s="509"/>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62"/>
      <c r="AH50" s="38"/>
      <c r="AI50" s="561" t="s">
        <v>1069</v>
      </c>
      <c r="AJ50" s="509"/>
      <c r="AK50" s="509"/>
      <c r="AL50" s="509"/>
      <c r="AM50" s="509"/>
      <c r="AN50" s="509"/>
      <c r="AO50" s="509"/>
      <c r="AP50" s="509"/>
      <c r="AQ50" s="509"/>
      <c r="AR50" s="509"/>
      <c r="AS50" s="509"/>
      <c r="AT50" s="509"/>
      <c r="AU50" s="509"/>
      <c r="AV50" s="509"/>
      <c r="AW50" s="509"/>
      <c r="AX50" s="509"/>
      <c r="AY50" s="509"/>
      <c r="AZ50" s="509"/>
      <c r="BA50" s="509"/>
      <c r="BB50" s="509"/>
      <c r="BC50" s="509"/>
      <c r="BD50" s="509"/>
      <c r="BE50" s="509"/>
      <c r="BF50" s="509"/>
      <c r="BG50" s="509"/>
      <c r="BH50" s="509"/>
      <c r="BI50" s="509"/>
      <c r="BJ50" s="509"/>
      <c r="BK50" s="509"/>
      <c r="BL50" s="509"/>
      <c r="BM50" s="509"/>
      <c r="BN50" s="562"/>
      <c r="BO50" s="38"/>
      <c r="BP50" s="561" t="s">
        <v>1069</v>
      </c>
      <c r="BQ50" s="509"/>
      <c r="BR50" s="509"/>
      <c r="BS50" s="509"/>
      <c r="BT50" s="509"/>
      <c r="BU50" s="509"/>
      <c r="BV50" s="509"/>
      <c r="BW50" s="509"/>
      <c r="BX50" s="509"/>
      <c r="BY50" s="509"/>
      <c r="BZ50" s="509"/>
      <c r="CA50" s="509"/>
      <c r="CB50" s="509"/>
      <c r="CC50" s="509"/>
      <c r="CD50" s="509"/>
      <c r="CE50" s="509"/>
      <c r="CF50" s="509"/>
      <c r="CG50" s="509"/>
      <c r="CH50" s="509"/>
      <c r="CI50" s="509"/>
      <c r="CJ50" s="509"/>
      <c r="CK50" s="509"/>
      <c r="CL50" s="509"/>
      <c r="CM50" s="509"/>
      <c r="CN50" s="509"/>
      <c r="CO50" s="509"/>
      <c r="CP50" s="509"/>
      <c r="CQ50" s="509"/>
      <c r="CR50" s="509"/>
      <c r="CS50" s="509"/>
      <c r="CT50" s="509"/>
      <c r="CU50" s="562"/>
      <c r="CV50" s="40"/>
    </row>
    <row r="51" spans="1:100" ht="12.75">
      <c r="A51" s="60"/>
      <c r="B51" s="555">
        <f>IF(Powers!G17="","",Powers!G17)</f>
      </c>
      <c r="C51" s="556"/>
      <c r="D51" s="556"/>
      <c r="E51" s="556"/>
      <c r="F51" s="556"/>
      <c r="G51" s="556"/>
      <c r="H51" s="556"/>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7"/>
      <c r="AH51" s="38"/>
      <c r="AI51" s="555">
        <f>IF(Powers!Q17="","",Powers!Q17)</f>
      </c>
      <c r="AJ51" s="556"/>
      <c r="AK51" s="556"/>
      <c r="AL51" s="556"/>
      <c r="AM51" s="556"/>
      <c r="AN51" s="556"/>
      <c r="AO51" s="556"/>
      <c r="AP51" s="556"/>
      <c r="AQ51" s="556"/>
      <c r="AR51" s="556"/>
      <c r="AS51" s="556"/>
      <c r="AT51" s="556"/>
      <c r="AU51" s="556"/>
      <c r="AV51" s="556"/>
      <c r="AW51" s="556"/>
      <c r="AX51" s="556"/>
      <c r="AY51" s="556"/>
      <c r="AZ51" s="556"/>
      <c r="BA51" s="556"/>
      <c r="BB51" s="556"/>
      <c r="BC51" s="556"/>
      <c r="BD51" s="556"/>
      <c r="BE51" s="556"/>
      <c r="BF51" s="556"/>
      <c r="BG51" s="556"/>
      <c r="BH51" s="556"/>
      <c r="BI51" s="556"/>
      <c r="BJ51" s="556"/>
      <c r="BK51" s="556"/>
      <c r="BL51" s="556"/>
      <c r="BM51" s="556"/>
      <c r="BN51" s="557"/>
      <c r="BO51" s="38"/>
      <c r="BP51" s="555">
        <f>IF(Powers!AA17="","",Powers!AA17)</f>
      </c>
      <c r="BQ51" s="556"/>
      <c r="BR51" s="556"/>
      <c r="BS51" s="556"/>
      <c r="BT51" s="556"/>
      <c r="BU51" s="556"/>
      <c r="BV51" s="556"/>
      <c r="BW51" s="556"/>
      <c r="BX51" s="556"/>
      <c r="BY51" s="556"/>
      <c r="BZ51" s="556"/>
      <c r="CA51" s="556"/>
      <c r="CB51" s="556"/>
      <c r="CC51" s="556"/>
      <c r="CD51" s="556"/>
      <c r="CE51" s="556"/>
      <c r="CF51" s="556"/>
      <c r="CG51" s="556"/>
      <c r="CH51" s="556"/>
      <c r="CI51" s="556"/>
      <c r="CJ51" s="556"/>
      <c r="CK51" s="556"/>
      <c r="CL51" s="556"/>
      <c r="CM51" s="556"/>
      <c r="CN51" s="556"/>
      <c r="CO51" s="556"/>
      <c r="CP51" s="556"/>
      <c r="CQ51" s="556"/>
      <c r="CR51" s="556"/>
      <c r="CS51" s="556"/>
      <c r="CT51" s="556"/>
      <c r="CU51" s="557"/>
      <c r="CV51" s="40"/>
    </row>
    <row r="52" spans="1:100" ht="12.75">
      <c r="A52" s="60"/>
      <c r="B52" s="555"/>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7"/>
      <c r="AH52" s="38"/>
      <c r="AI52" s="555"/>
      <c r="AJ52" s="556"/>
      <c r="AK52" s="556"/>
      <c r="AL52" s="556"/>
      <c r="AM52" s="556"/>
      <c r="AN52" s="556"/>
      <c r="AO52" s="556"/>
      <c r="AP52" s="556"/>
      <c r="AQ52" s="556"/>
      <c r="AR52" s="556"/>
      <c r="AS52" s="556"/>
      <c r="AT52" s="556"/>
      <c r="AU52" s="556"/>
      <c r="AV52" s="556"/>
      <c r="AW52" s="556"/>
      <c r="AX52" s="556"/>
      <c r="AY52" s="556"/>
      <c r="AZ52" s="556"/>
      <c r="BA52" s="556"/>
      <c r="BB52" s="556"/>
      <c r="BC52" s="556"/>
      <c r="BD52" s="556"/>
      <c r="BE52" s="556"/>
      <c r="BF52" s="556"/>
      <c r="BG52" s="556"/>
      <c r="BH52" s="556"/>
      <c r="BI52" s="556"/>
      <c r="BJ52" s="556"/>
      <c r="BK52" s="556"/>
      <c r="BL52" s="556"/>
      <c r="BM52" s="556"/>
      <c r="BN52" s="557"/>
      <c r="BO52" s="38"/>
      <c r="BP52" s="555"/>
      <c r="BQ52" s="556"/>
      <c r="BR52" s="556"/>
      <c r="BS52" s="556"/>
      <c r="BT52" s="556"/>
      <c r="BU52" s="556"/>
      <c r="BV52" s="556"/>
      <c r="BW52" s="556"/>
      <c r="BX52" s="556"/>
      <c r="BY52" s="556"/>
      <c r="BZ52" s="556"/>
      <c r="CA52" s="556"/>
      <c r="CB52" s="556"/>
      <c r="CC52" s="556"/>
      <c r="CD52" s="556"/>
      <c r="CE52" s="556"/>
      <c r="CF52" s="556"/>
      <c r="CG52" s="556"/>
      <c r="CH52" s="556"/>
      <c r="CI52" s="556"/>
      <c r="CJ52" s="556"/>
      <c r="CK52" s="556"/>
      <c r="CL52" s="556"/>
      <c r="CM52" s="556"/>
      <c r="CN52" s="556"/>
      <c r="CO52" s="556"/>
      <c r="CP52" s="556"/>
      <c r="CQ52" s="556"/>
      <c r="CR52" s="556"/>
      <c r="CS52" s="556"/>
      <c r="CT52" s="556"/>
      <c r="CU52" s="557"/>
      <c r="CV52" s="40"/>
    </row>
    <row r="53" spans="1:100" ht="12.75">
      <c r="A53" s="60"/>
      <c r="B53" s="555"/>
      <c r="C53" s="556"/>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7"/>
      <c r="AH53" s="38"/>
      <c r="AI53" s="555"/>
      <c r="AJ53" s="556"/>
      <c r="AK53" s="556"/>
      <c r="AL53" s="556"/>
      <c r="AM53" s="556"/>
      <c r="AN53" s="556"/>
      <c r="AO53" s="556"/>
      <c r="AP53" s="556"/>
      <c r="AQ53" s="556"/>
      <c r="AR53" s="556"/>
      <c r="AS53" s="556"/>
      <c r="AT53" s="556"/>
      <c r="AU53" s="556"/>
      <c r="AV53" s="556"/>
      <c r="AW53" s="556"/>
      <c r="AX53" s="556"/>
      <c r="AY53" s="556"/>
      <c r="AZ53" s="556"/>
      <c r="BA53" s="556"/>
      <c r="BB53" s="556"/>
      <c r="BC53" s="556"/>
      <c r="BD53" s="556"/>
      <c r="BE53" s="556"/>
      <c r="BF53" s="556"/>
      <c r="BG53" s="556"/>
      <c r="BH53" s="556"/>
      <c r="BI53" s="556"/>
      <c r="BJ53" s="556"/>
      <c r="BK53" s="556"/>
      <c r="BL53" s="556"/>
      <c r="BM53" s="556"/>
      <c r="BN53" s="557"/>
      <c r="BO53" s="38"/>
      <c r="BP53" s="555"/>
      <c r="BQ53" s="556"/>
      <c r="BR53" s="556"/>
      <c r="BS53" s="556"/>
      <c r="BT53" s="556"/>
      <c r="BU53" s="556"/>
      <c r="BV53" s="556"/>
      <c r="BW53" s="556"/>
      <c r="BX53" s="556"/>
      <c r="BY53" s="556"/>
      <c r="BZ53" s="556"/>
      <c r="CA53" s="556"/>
      <c r="CB53" s="556"/>
      <c r="CC53" s="556"/>
      <c r="CD53" s="556"/>
      <c r="CE53" s="556"/>
      <c r="CF53" s="556"/>
      <c r="CG53" s="556"/>
      <c r="CH53" s="556"/>
      <c r="CI53" s="556"/>
      <c r="CJ53" s="556"/>
      <c r="CK53" s="556"/>
      <c r="CL53" s="556"/>
      <c r="CM53" s="556"/>
      <c r="CN53" s="556"/>
      <c r="CO53" s="556"/>
      <c r="CP53" s="556"/>
      <c r="CQ53" s="556"/>
      <c r="CR53" s="556"/>
      <c r="CS53" s="556"/>
      <c r="CT53" s="556"/>
      <c r="CU53" s="557"/>
      <c r="CV53" s="40"/>
    </row>
    <row r="54" spans="1:100" ht="12.75">
      <c r="A54" s="60"/>
      <c r="B54" s="555"/>
      <c r="C54" s="556"/>
      <c r="D54" s="556"/>
      <c r="E54" s="556"/>
      <c r="F54" s="556"/>
      <c r="G54" s="556"/>
      <c r="H54" s="556"/>
      <c r="I54" s="556"/>
      <c r="J54" s="556"/>
      <c r="K54" s="556"/>
      <c r="L54" s="556"/>
      <c r="M54" s="556"/>
      <c r="N54" s="556"/>
      <c r="O54" s="556"/>
      <c r="P54" s="556"/>
      <c r="Q54" s="556"/>
      <c r="R54" s="556"/>
      <c r="S54" s="556"/>
      <c r="T54" s="556"/>
      <c r="U54" s="556"/>
      <c r="V54" s="556"/>
      <c r="W54" s="556"/>
      <c r="X54" s="556"/>
      <c r="Y54" s="556"/>
      <c r="Z54" s="556"/>
      <c r="AA54" s="556"/>
      <c r="AB54" s="556"/>
      <c r="AC54" s="556"/>
      <c r="AD54" s="556"/>
      <c r="AE54" s="556"/>
      <c r="AF54" s="556"/>
      <c r="AG54" s="557"/>
      <c r="AH54" s="38"/>
      <c r="AI54" s="555"/>
      <c r="AJ54" s="556"/>
      <c r="AK54" s="556"/>
      <c r="AL54" s="556"/>
      <c r="AM54" s="556"/>
      <c r="AN54" s="556"/>
      <c r="AO54" s="556"/>
      <c r="AP54" s="556"/>
      <c r="AQ54" s="556"/>
      <c r="AR54" s="556"/>
      <c r="AS54" s="556"/>
      <c r="AT54" s="556"/>
      <c r="AU54" s="556"/>
      <c r="AV54" s="556"/>
      <c r="AW54" s="556"/>
      <c r="AX54" s="556"/>
      <c r="AY54" s="556"/>
      <c r="AZ54" s="556"/>
      <c r="BA54" s="556"/>
      <c r="BB54" s="556"/>
      <c r="BC54" s="556"/>
      <c r="BD54" s="556"/>
      <c r="BE54" s="556"/>
      <c r="BF54" s="556"/>
      <c r="BG54" s="556"/>
      <c r="BH54" s="556"/>
      <c r="BI54" s="556"/>
      <c r="BJ54" s="556"/>
      <c r="BK54" s="556"/>
      <c r="BL54" s="556"/>
      <c r="BM54" s="556"/>
      <c r="BN54" s="557"/>
      <c r="BO54" s="38"/>
      <c r="BP54" s="555"/>
      <c r="BQ54" s="556"/>
      <c r="BR54" s="556"/>
      <c r="BS54" s="556"/>
      <c r="BT54" s="556"/>
      <c r="BU54" s="556"/>
      <c r="BV54" s="556"/>
      <c r="BW54" s="556"/>
      <c r="BX54" s="556"/>
      <c r="BY54" s="556"/>
      <c r="BZ54" s="556"/>
      <c r="CA54" s="556"/>
      <c r="CB54" s="556"/>
      <c r="CC54" s="556"/>
      <c r="CD54" s="556"/>
      <c r="CE54" s="556"/>
      <c r="CF54" s="556"/>
      <c r="CG54" s="556"/>
      <c r="CH54" s="556"/>
      <c r="CI54" s="556"/>
      <c r="CJ54" s="556"/>
      <c r="CK54" s="556"/>
      <c r="CL54" s="556"/>
      <c r="CM54" s="556"/>
      <c r="CN54" s="556"/>
      <c r="CO54" s="556"/>
      <c r="CP54" s="556"/>
      <c r="CQ54" s="556"/>
      <c r="CR54" s="556"/>
      <c r="CS54" s="556"/>
      <c r="CT54" s="556"/>
      <c r="CU54" s="557"/>
      <c r="CV54" s="40"/>
    </row>
    <row r="55" spans="1:100" ht="12.75">
      <c r="A55" s="60"/>
      <c r="B55" s="558"/>
      <c r="C55" s="559"/>
      <c r="D55" s="559"/>
      <c r="E55" s="559"/>
      <c r="F55" s="559"/>
      <c r="G55" s="559"/>
      <c r="H55" s="559"/>
      <c r="I55" s="559"/>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60"/>
      <c r="AH55" s="38"/>
      <c r="AI55" s="558"/>
      <c r="AJ55" s="559"/>
      <c r="AK55" s="559"/>
      <c r="AL55" s="559"/>
      <c r="AM55" s="559"/>
      <c r="AN55" s="559"/>
      <c r="AO55" s="559"/>
      <c r="AP55" s="559"/>
      <c r="AQ55" s="559"/>
      <c r="AR55" s="559"/>
      <c r="AS55" s="559"/>
      <c r="AT55" s="559"/>
      <c r="AU55" s="559"/>
      <c r="AV55" s="559"/>
      <c r="AW55" s="559"/>
      <c r="AX55" s="559"/>
      <c r="AY55" s="559"/>
      <c r="AZ55" s="559"/>
      <c r="BA55" s="559"/>
      <c r="BB55" s="559"/>
      <c r="BC55" s="559"/>
      <c r="BD55" s="559"/>
      <c r="BE55" s="559"/>
      <c r="BF55" s="559"/>
      <c r="BG55" s="559"/>
      <c r="BH55" s="559"/>
      <c r="BI55" s="559"/>
      <c r="BJ55" s="559"/>
      <c r="BK55" s="559"/>
      <c r="BL55" s="559"/>
      <c r="BM55" s="559"/>
      <c r="BN55" s="560"/>
      <c r="BO55" s="38"/>
      <c r="BP55" s="558"/>
      <c r="BQ55" s="559"/>
      <c r="BR55" s="559"/>
      <c r="BS55" s="559"/>
      <c r="BT55" s="559"/>
      <c r="BU55" s="559"/>
      <c r="BV55" s="559"/>
      <c r="BW55" s="559"/>
      <c r="BX55" s="559"/>
      <c r="BY55" s="559"/>
      <c r="BZ55" s="559"/>
      <c r="CA55" s="559"/>
      <c r="CB55" s="559"/>
      <c r="CC55" s="559"/>
      <c r="CD55" s="559"/>
      <c r="CE55" s="559"/>
      <c r="CF55" s="559"/>
      <c r="CG55" s="559"/>
      <c r="CH55" s="559"/>
      <c r="CI55" s="559"/>
      <c r="CJ55" s="559"/>
      <c r="CK55" s="559"/>
      <c r="CL55" s="559"/>
      <c r="CM55" s="559"/>
      <c r="CN55" s="559"/>
      <c r="CO55" s="559"/>
      <c r="CP55" s="559"/>
      <c r="CQ55" s="559"/>
      <c r="CR55" s="559"/>
      <c r="CS55" s="559"/>
      <c r="CT55" s="559"/>
      <c r="CU55" s="560"/>
      <c r="CV55" s="40"/>
    </row>
    <row r="56" spans="1:100" ht="12.75">
      <c r="A56" s="60"/>
      <c r="B56" s="561" t="s">
        <v>1070</v>
      </c>
      <c r="C56" s="509"/>
      <c r="D56" s="509"/>
      <c r="E56" s="509"/>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62"/>
      <c r="AH56" s="38"/>
      <c r="AI56" s="561" t="s">
        <v>1070</v>
      </c>
      <c r="AJ56" s="509"/>
      <c r="AK56" s="509"/>
      <c r="AL56" s="509"/>
      <c r="AM56" s="509"/>
      <c r="AN56" s="509"/>
      <c r="AO56" s="509"/>
      <c r="AP56" s="509"/>
      <c r="AQ56" s="509"/>
      <c r="AR56" s="509"/>
      <c r="AS56" s="509"/>
      <c r="AT56" s="509"/>
      <c r="AU56" s="509"/>
      <c r="AV56" s="509"/>
      <c r="AW56" s="509"/>
      <c r="AX56" s="509"/>
      <c r="AY56" s="509"/>
      <c r="AZ56" s="509"/>
      <c r="BA56" s="509"/>
      <c r="BB56" s="509"/>
      <c r="BC56" s="509"/>
      <c r="BD56" s="509"/>
      <c r="BE56" s="509"/>
      <c r="BF56" s="509"/>
      <c r="BG56" s="509"/>
      <c r="BH56" s="509"/>
      <c r="BI56" s="509"/>
      <c r="BJ56" s="509"/>
      <c r="BK56" s="509"/>
      <c r="BL56" s="509"/>
      <c r="BM56" s="509"/>
      <c r="BN56" s="562"/>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40"/>
    </row>
    <row r="57" spans="1:100" ht="12.75">
      <c r="A57" s="60"/>
      <c r="B57" s="555">
        <f>IF(Powers!G19="","",Powers!G19)</f>
      </c>
      <c r="C57" s="556"/>
      <c r="D57" s="556"/>
      <c r="E57" s="556"/>
      <c r="F57" s="556"/>
      <c r="G57" s="556"/>
      <c r="H57" s="556"/>
      <c r="I57" s="556"/>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7"/>
      <c r="AH57" s="38"/>
      <c r="AI57" s="555">
        <f>IF(Powers!Q19="","",Powers!Q19)</f>
      </c>
      <c r="AJ57" s="556"/>
      <c r="AK57" s="556"/>
      <c r="AL57" s="556"/>
      <c r="AM57" s="556"/>
      <c r="AN57" s="556"/>
      <c r="AO57" s="556"/>
      <c r="AP57" s="556"/>
      <c r="AQ57" s="556"/>
      <c r="AR57" s="556"/>
      <c r="AS57" s="556"/>
      <c r="AT57" s="556"/>
      <c r="AU57" s="556"/>
      <c r="AV57" s="556"/>
      <c r="AW57" s="556"/>
      <c r="AX57" s="556"/>
      <c r="AY57" s="556"/>
      <c r="AZ57" s="556"/>
      <c r="BA57" s="556"/>
      <c r="BB57" s="556"/>
      <c r="BC57" s="556"/>
      <c r="BD57" s="556"/>
      <c r="BE57" s="556"/>
      <c r="BF57" s="556"/>
      <c r="BG57" s="556"/>
      <c r="BH57" s="556"/>
      <c r="BI57" s="556"/>
      <c r="BJ57" s="556"/>
      <c r="BK57" s="556"/>
      <c r="BL57" s="556"/>
      <c r="BM57" s="556"/>
      <c r="BN57" s="557"/>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40"/>
    </row>
    <row r="58" spans="1:100" ht="12.75">
      <c r="A58" s="60"/>
      <c r="B58" s="555"/>
      <c r="C58" s="556"/>
      <c r="D58" s="556"/>
      <c r="E58" s="556"/>
      <c r="F58" s="556"/>
      <c r="G58" s="556"/>
      <c r="H58" s="556"/>
      <c r="I58" s="556"/>
      <c r="J58" s="556"/>
      <c r="K58" s="556"/>
      <c r="L58" s="556"/>
      <c r="M58" s="556"/>
      <c r="N58" s="556"/>
      <c r="O58" s="556"/>
      <c r="P58" s="556"/>
      <c r="Q58" s="556"/>
      <c r="R58" s="556"/>
      <c r="S58" s="556"/>
      <c r="T58" s="556"/>
      <c r="U58" s="556"/>
      <c r="V58" s="556"/>
      <c r="W58" s="556"/>
      <c r="X58" s="556"/>
      <c r="Y58" s="556"/>
      <c r="Z58" s="556"/>
      <c r="AA58" s="556"/>
      <c r="AB58" s="556"/>
      <c r="AC58" s="556"/>
      <c r="AD58" s="556"/>
      <c r="AE58" s="556"/>
      <c r="AF58" s="556"/>
      <c r="AG58" s="557"/>
      <c r="AH58" s="38"/>
      <c r="AI58" s="555"/>
      <c r="AJ58" s="556"/>
      <c r="AK58" s="556"/>
      <c r="AL58" s="556"/>
      <c r="AM58" s="556"/>
      <c r="AN58" s="556"/>
      <c r="AO58" s="556"/>
      <c r="AP58" s="556"/>
      <c r="AQ58" s="556"/>
      <c r="AR58" s="556"/>
      <c r="AS58" s="556"/>
      <c r="AT58" s="556"/>
      <c r="AU58" s="556"/>
      <c r="AV58" s="556"/>
      <c r="AW58" s="556"/>
      <c r="AX58" s="556"/>
      <c r="AY58" s="556"/>
      <c r="AZ58" s="556"/>
      <c r="BA58" s="556"/>
      <c r="BB58" s="556"/>
      <c r="BC58" s="556"/>
      <c r="BD58" s="556"/>
      <c r="BE58" s="556"/>
      <c r="BF58" s="556"/>
      <c r="BG58" s="556"/>
      <c r="BH58" s="556"/>
      <c r="BI58" s="556"/>
      <c r="BJ58" s="556"/>
      <c r="BK58" s="556"/>
      <c r="BL58" s="556"/>
      <c r="BM58" s="556"/>
      <c r="BN58" s="557"/>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40"/>
    </row>
    <row r="59" spans="1:100" ht="12.75">
      <c r="A59" s="60"/>
      <c r="B59" s="555"/>
      <c r="C59" s="556"/>
      <c r="D59" s="556"/>
      <c r="E59" s="556"/>
      <c r="F59" s="556"/>
      <c r="G59" s="556"/>
      <c r="H59" s="556"/>
      <c r="I59" s="556"/>
      <c r="J59" s="556"/>
      <c r="K59" s="556"/>
      <c r="L59" s="556"/>
      <c r="M59" s="556"/>
      <c r="N59" s="556"/>
      <c r="O59" s="556"/>
      <c r="P59" s="556"/>
      <c r="Q59" s="556"/>
      <c r="R59" s="556"/>
      <c r="S59" s="556"/>
      <c r="T59" s="556"/>
      <c r="U59" s="556"/>
      <c r="V59" s="556"/>
      <c r="W59" s="556"/>
      <c r="X59" s="556"/>
      <c r="Y59" s="556"/>
      <c r="Z59" s="556"/>
      <c r="AA59" s="556"/>
      <c r="AB59" s="556"/>
      <c r="AC59" s="556"/>
      <c r="AD59" s="556"/>
      <c r="AE59" s="556"/>
      <c r="AF59" s="556"/>
      <c r="AG59" s="557"/>
      <c r="AH59" s="38"/>
      <c r="AI59" s="555"/>
      <c r="AJ59" s="556"/>
      <c r="AK59" s="556"/>
      <c r="AL59" s="556"/>
      <c r="AM59" s="556"/>
      <c r="AN59" s="556"/>
      <c r="AO59" s="556"/>
      <c r="AP59" s="556"/>
      <c r="AQ59" s="556"/>
      <c r="AR59" s="556"/>
      <c r="AS59" s="556"/>
      <c r="AT59" s="556"/>
      <c r="AU59" s="556"/>
      <c r="AV59" s="556"/>
      <c r="AW59" s="556"/>
      <c r="AX59" s="556"/>
      <c r="AY59" s="556"/>
      <c r="AZ59" s="556"/>
      <c r="BA59" s="556"/>
      <c r="BB59" s="556"/>
      <c r="BC59" s="556"/>
      <c r="BD59" s="556"/>
      <c r="BE59" s="556"/>
      <c r="BF59" s="556"/>
      <c r="BG59" s="556"/>
      <c r="BH59" s="556"/>
      <c r="BI59" s="556"/>
      <c r="BJ59" s="556"/>
      <c r="BK59" s="556"/>
      <c r="BL59" s="556"/>
      <c r="BM59" s="556"/>
      <c r="BN59" s="557"/>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40"/>
    </row>
    <row r="60" spans="1:100" ht="12.75">
      <c r="A60" s="60"/>
      <c r="B60" s="555"/>
      <c r="C60" s="556"/>
      <c r="D60" s="556"/>
      <c r="E60" s="556"/>
      <c r="F60" s="556"/>
      <c r="G60" s="556"/>
      <c r="H60" s="556"/>
      <c r="I60" s="556"/>
      <c r="J60" s="556"/>
      <c r="K60" s="556"/>
      <c r="L60" s="556"/>
      <c r="M60" s="556"/>
      <c r="N60" s="556"/>
      <c r="O60" s="556"/>
      <c r="P60" s="556"/>
      <c r="Q60" s="556"/>
      <c r="R60" s="556"/>
      <c r="S60" s="556"/>
      <c r="T60" s="556"/>
      <c r="U60" s="556"/>
      <c r="V60" s="556"/>
      <c r="W60" s="556"/>
      <c r="X60" s="556"/>
      <c r="Y60" s="556"/>
      <c r="Z60" s="556"/>
      <c r="AA60" s="556"/>
      <c r="AB60" s="556"/>
      <c r="AC60" s="556"/>
      <c r="AD60" s="556"/>
      <c r="AE60" s="556"/>
      <c r="AF60" s="556"/>
      <c r="AG60" s="557"/>
      <c r="AH60" s="38"/>
      <c r="AI60" s="555"/>
      <c r="AJ60" s="556"/>
      <c r="AK60" s="556"/>
      <c r="AL60" s="556"/>
      <c r="AM60" s="556"/>
      <c r="AN60" s="556"/>
      <c r="AO60" s="556"/>
      <c r="AP60" s="556"/>
      <c r="AQ60" s="556"/>
      <c r="AR60" s="556"/>
      <c r="AS60" s="556"/>
      <c r="AT60" s="556"/>
      <c r="AU60" s="556"/>
      <c r="AV60" s="556"/>
      <c r="AW60" s="556"/>
      <c r="AX60" s="556"/>
      <c r="AY60" s="556"/>
      <c r="AZ60" s="556"/>
      <c r="BA60" s="556"/>
      <c r="BB60" s="556"/>
      <c r="BC60" s="556"/>
      <c r="BD60" s="556"/>
      <c r="BE60" s="556"/>
      <c r="BF60" s="556"/>
      <c r="BG60" s="556"/>
      <c r="BH60" s="556"/>
      <c r="BI60" s="556"/>
      <c r="BJ60" s="556"/>
      <c r="BK60" s="556"/>
      <c r="BL60" s="556"/>
      <c r="BM60" s="556"/>
      <c r="BN60" s="557"/>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40"/>
    </row>
    <row r="61" spans="1:100" ht="12.75">
      <c r="A61" s="60"/>
      <c r="B61" s="558"/>
      <c r="C61" s="559"/>
      <c r="D61" s="559"/>
      <c r="E61" s="559"/>
      <c r="F61" s="559"/>
      <c r="G61" s="559"/>
      <c r="H61" s="559"/>
      <c r="I61" s="559"/>
      <c r="J61" s="559"/>
      <c r="K61" s="559"/>
      <c r="L61" s="559"/>
      <c r="M61" s="559"/>
      <c r="N61" s="559"/>
      <c r="O61" s="559"/>
      <c r="P61" s="559"/>
      <c r="Q61" s="559"/>
      <c r="R61" s="559"/>
      <c r="S61" s="559"/>
      <c r="T61" s="559"/>
      <c r="U61" s="559"/>
      <c r="V61" s="559"/>
      <c r="W61" s="559"/>
      <c r="X61" s="559"/>
      <c r="Y61" s="559"/>
      <c r="Z61" s="559"/>
      <c r="AA61" s="559"/>
      <c r="AB61" s="559"/>
      <c r="AC61" s="559"/>
      <c r="AD61" s="559"/>
      <c r="AE61" s="559"/>
      <c r="AF61" s="559"/>
      <c r="AG61" s="560"/>
      <c r="AH61" s="38"/>
      <c r="AI61" s="558"/>
      <c r="AJ61" s="559"/>
      <c r="AK61" s="559"/>
      <c r="AL61" s="559"/>
      <c r="AM61" s="559"/>
      <c r="AN61" s="559"/>
      <c r="AO61" s="559"/>
      <c r="AP61" s="559"/>
      <c r="AQ61" s="559"/>
      <c r="AR61" s="559"/>
      <c r="AS61" s="559"/>
      <c r="AT61" s="559"/>
      <c r="AU61" s="559"/>
      <c r="AV61" s="559"/>
      <c r="AW61" s="559"/>
      <c r="AX61" s="559"/>
      <c r="AY61" s="559"/>
      <c r="AZ61" s="559"/>
      <c r="BA61" s="559"/>
      <c r="BB61" s="559"/>
      <c r="BC61" s="559"/>
      <c r="BD61" s="559"/>
      <c r="BE61" s="559"/>
      <c r="BF61" s="559"/>
      <c r="BG61" s="559"/>
      <c r="BH61" s="559"/>
      <c r="BI61" s="559"/>
      <c r="BJ61" s="559"/>
      <c r="BK61" s="559"/>
      <c r="BL61" s="559"/>
      <c r="BM61" s="559"/>
      <c r="BN61" s="560"/>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40"/>
    </row>
    <row r="62" spans="1:100" ht="12.75">
      <c r="A62" s="60"/>
      <c r="B62" s="561" t="s">
        <v>1071</v>
      </c>
      <c r="C62" s="509"/>
      <c r="D62" s="509"/>
      <c r="E62" s="509"/>
      <c r="F62" s="509"/>
      <c r="G62" s="509"/>
      <c r="H62" s="509"/>
      <c r="I62" s="509"/>
      <c r="J62" s="509"/>
      <c r="K62" s="509"/>
      <c r="L62" s="509"/>
      <c r="M62" s="509"/>
      <c r="N62" s="509"/>
      <c r="O62" s="509"/>
      <c r="P62" s="509"/>
      <c r="Q62" s="509"/>
      <c r="R62" s="509"/>
      <c r="S62" s="509"/>
      <c r="T62" s="509"/>
      <c r="U62" s="509"/>
      <c r="V62" s="509"/>
      <c r="W62" s="509"/>
      <c r="X62" s="509"/>
      <c r="Y62" s="509"/>
      <c r="Z62" s="509"/>
      <c r="AA62" s="509"/>
      <c r="AB62" s="509"/>
      <c r="AC62" s="509"/>
      <c r="AD62" s="509"/>
      <c r="AE62" s="509"/>
      <c r="AF62" s="509"/>
      <c r="AG62" s="562"/>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40"/>
    </row>
    <row r="63" spans="1:100" ht="12.75">
      <c r="A63" s="60"/>
      <c r="B63" s="555">
        <f>IF(Powers!G21="","",Powers!G21)</f>
      </c>
      <c r="C63" s="556"/>
      <c r="D63" s="556"/>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c r="AE63" s="556"/>
      <c r="AF63" s="556"/>
      <c r="AG63" s="557"/>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40"/>
    </row>
    <row r="64" spans="1:100" ht="12.75">
      <c r="A64" s="60"/>
      <c r="B64" s="555"/>
      <c r="C64" s="556"/>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c r="AE64" s="556"/>
      <c r="AF64" s="556"/>
      <c r="AG64" s="557"/>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40"/>
    </row>
    <row r="65" spans="1:100" ht="12.75">
      <c r="A65" s="60"/>
      <c r="B65" s="555"/>
      <c r="C65" s="556"/>
      <c r="D65" s="556"/>
      <c r="E65" s="556"/>
      <c r="F65" s="556"/>
      <c r="G65" s="556"/>
      <c r="H65" s="556"/>
      <c r="I65" s="556"/>
      <c r="J65" s="556"/>
      <c r="K65" s="556"/>
      <c r="L65" s="556"/>
      <c r="M65" s="556"/>
      <c r="N65" s="556"/>
      <c r="O65" s="556"/>
      <c r="P65" s="556"/>
      <c r="Q65" s="556"/>
      <c r="R65" s="556"/>
      <c r="S65" s="556"/>
      <c r="T65" s="556"/>
      <c r="U65" s="556"/>
      <c r="V65" s="556"/>
      <c r="W65" s="556"/>
      <c r="X65" s="556"/>
      <c r="Y65" s="556"/>
      <c r="Z65" s="556"/>
      <c r="AA65" s="556"/>
      <c r="AB65" s="556"/>
      <c r="AC65" s="556"/>
      <c r="AD65" s="556"/>
      <c r="AE65" s="556"/>
      <c r="AF65" s="556"/>
      <c r="AG65" s="557"/>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40"/>
    </row>
    <row r="66" spans="1:100" ht="12.75">
      <c r="A66" s="60"/>
      <c r="B66" s="555"/>
      <c r="C66" s="556"/>
      <c r="D66" s="556"/>
      <c r="E66" s="556"/>
      <c r="F66" s="556"/>
      <c r="G66" s="556"/>
      <c r="H66" s="556"/>
      <c r="I66" s="556"/>
      <c r="J66" s="556"/>
      <c r="K66" s="556"/>
      <c r="L66" s="556"/>
      <c r="M66" s="556"/>
      <c r="N66" s="556"/>
      <c r="O66" s="556"/>
      <c r="P66" s="556"/>
      <c r="Q66" s="556"/>
      <c r="R66" s="556"/>
      <c r="S66" s="556"/>
      <c r="T66" s="556"/>
      <c r="U66" s="556"/>
      <c r="V66" s="556"/>
      <c r="W66" s="556"/>
      <c r="X66" s="556"/>
      <c r="Y66" s="556"/>
      <c r="Z66" s="556"/>
      <c r="AA66" s="556"/>
      <c r="AB66" s="556"/>
      <c r="AC66" s="556"/>
      <c r="AD66" s="556"/>
      <c r="AE66" s="556"/>
      <c r="AF66" s="556"/>
      <c r="AG66" s="557"/>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40"/>
    </row>
    <row r="67" spans="1:100" ht="12.75">
      <c r="A67" s="60"/>
      <c r="B67" s="558"/>
      <c r="C67" s="559"/>
      <c r="D67" s="559"/>
      <c r="E67" s="559"/>
      <c r="F67" s="559"/>
      <c r="G67" s="559"/>
      <c r="H67" s="559"/>
      <c r="I67" s="559"/>
      <c r="J67" s="559"/>
      <c r="K67" s="559"/>
      <c r="L67" s="559"/>
      <c r="M67" s="559"/>
      <c r="N67" s="559"/>
      <c r="O67" s="559"/>
      <c r="P67" s="559"/>
      <c r="Q67" s="559"/>
      <c r="R67" s="559"/>
      <c r="S67" s="559"/>
      <c r="T67" s="559"/>
      <c r="U67" s="559"/>
      <c r="V67" s="559"/>
      <c r="W67" s="559"/>
      <c r="X67" s="559"/>
      <c r="Y67" s="559"/>
      <c r="Z67" s="559"/>
      <c r="AA67" s="559"/>
      <c r="AB67" s="559"/>
      <c r="AC67" s="559"/>
      <c r="AD67" s="559"/>
      <c r="AE67" s="559"/>
      <c r="AF67" s="559"/>
      <c r="AG67" s="560"/>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40"/>
    </row>
    <row r="68" spans="1:100" ht="12.75">
      <c r="A68" s="60"/>
      <c r="B68" s="561" t="s">
        <v>1072</v>
      </c>
      <c r="C68" s="509"/>
      <c r="D68" s="509"/>
      <c r="E68" s="509"/>
      <c r="F68" s="509"/>
      <c r="G68" s="509"/>
      <c r="H68" s="509"/>
      <c r="I68" s="509"/>
      <c r="J68" s="509"/>
      <c r="K68" s="509"/>
      <c r="L68" s="509"/>
      <c r="M68" s="509"/>
      <c r="N68" s="509"/>
      <c r="O68" s="509"/>
      <c r="P68" s="509"/>
      <c r="Q68" s="509"/>
      <c r="R68" s="509"/>
      <c r="S68" s="509"/>
      <c r="T68" s="509"/>
      <c r="U68" s="509"/>
      <c r="V68" s="509"/>
      <c r="W68" s="509"/>
      <c r="X68" s="509"/>
      <c r="Y68" s="509"/>
      <c r="Z68" s="509"/>
      <c r="AA68" s="509"/>
      <c r="AB68" s="509"/>
      <c r="AC68" s="509"/>
      <c r="AD68" s="509"/>
      <c r="AE68" s="509"/>
      <c r="AF68" s="509"/>
      <c r="AG68" s="562"/>
      <c r="AH68" s="38"/>
      <c r="AI68" s="561" t="s">
        <v>1072</v>
      </c>
      <c r="AJ68" s="509"/>
      <c r="AK68" s="509"/>
      <c r="AL68" s="509"/>
      <c r="AM68" s="509"/>
      <c r="AN68" s="509"/>
      <c r="AO68" s="509"/>
      <c r="AP68" s="509"/>
      <c r="AQ68" s="509"/>
      <c r="AR68" s="509"/>
      <c r="AS68" s="509"/>
      <c r="AT68" s="509"/>
      <c r="AU68" s="509"/>
      <c r="AV68" s="509"/>
      <c r="AW68" s="509"/>
      <c r="AX68" s="509"/>
      <c r="AY68" s="509"/>
      <c r="AZ68" s="509"/>
      <c r="BA68" s="509"/>
      <c r="BB68" s="509"/>
      <c r="BC68" s="509"/>
      <c r="BD68" s="509"/>
      <c r="BE68" s="509"/>
      <c r="BF68" s="509"/>
      <c r="BG68" s="509"/>
      <c r="BH68" s="509"/>
      <c r="BI68" s="509"/>
      <c r="BJ68" s="509"/>
      <c r="BK68" s="509"/>
      <c r="BL68" s="509"/>
      <c r="BM68" s="509"/>
      <c r="BN68" s="562"/>
      <c r="BO68" s="38"/>
      <c r="BP68" s="561" t="s">
        <v>1072</v>
      </c>
      <c r="BQ68" s="509"/>
      <c r="BR68" s="509"/>
      <c r="BS68" s="509"/>
      <c r="BT68" s="509"/>
      <c r="BU68" s="509"/>
      <c r="BV68" s="509"/>
      <c r="BW68" s="509"/>
      <c r="BX68" s="509"/>
      <c r="BY68" s="509"/>
      <c r="BZ68" s="509"/>
      <c r="CA68" s="509"/>
      <c r="CB68" s="509"/>
      <c r="CC68" s="509"/>
      <c r="CD68" s="509"/>
      <c r="CE68" s="509"/>
      <c r="CF68" s="509"/>
      <c r="CG68" s="509"/>
      <c r="CH68" s="509"/>
      <c r="CI68" s="509"/>
      <c r="CJ68" s="509"/>
      <c r="CK68" s="509"/>
      <c r="CL68" s="509"/>
      <c r="CM68" s="509"/>
      <c r="CN68" s="509"/>
      <c r="CO68" s="509"/>
      <c r="CP68" s="509"/>
      <c r="CQ68" s="509"/>
      <c r="CR68" s="509"/>
      <c r="CS68" s="509"/>
      <c r="CT68" s="509"/>
      <c r="CU68" s="562"/>
      <c r="CV68" s="40"/>
    </row>
    <row r="69" spans="1:100" ht="12.75">
      <c r="A69" s="60"/>
      <c r="B69" s="555">
        <f>IF(Powers!G23="","",Powers!G23)</f>
      </c>
      <c r="C69" s="556"/>
      <c r="D69" s="556"/>
      <c r="E69" s="556"/>
      <c r="F69" s="556"/>
      <c r="G69" s="556"/>
      <c r="H69" s="556"/>
      <c r="I69" s="556"/>
      <c r="J69" s="556"/>
      <c r="K69" s="556"/>
      <c r="L69" s="556"/>
      <c r="M69" s="556"/>
      <c r="N69" s="556"/>
      <c r="O69" s="556"/>
      <c r="P69" s="556"/>
      <c r="Q69" s="556"/>
      <c r="R69" s="556"/>
      <c r="S69" s="556"/>
      <c r="T69" s="556"/>
      <c r="U69" s="556"/>
      <c r="V69" s="556"/>
      <c r="W69" s="556"/>
      <c r="X69" s="556"/>
      <c r="Y69" s="556"/>
      <c r="Z69" s="556"/>
      <c r="AA69" s="556"/>
      <c r="AB69" s="556"/>
      <c r="AC69" s="556"/>
      <c r="AD69" s="556"/>
      <c r="AE69" s="556"/>
      <c r="AF69" s="556"/>
      <c r="AG69" s="557"/>
      <c r="AH69" s="38"/>
      <c r="AI69" s="555">
        <f>IF(Powers!Q23="","",Powers!Q23)</f>
      </c>
      <c r="AJ69" s="556"/>
      <c r="AK69" s="556"/>
      <c r="AL69" s="556"/>
      <c r="AM69" s="556"/>
      <c r="AN69" s="556"/>
      <c r="AO69" s="556"/>
      <c r="AP69" s="556"/>
      <c r="AQ69" s="556"/>
      <c r="AR69" s="556"/>
      <c r="AS69" s="556"/>
      <c r="AT69" s="556"/>
      <c r="AU69" s="556"/>
      <c r="AV69" s="556"/>
      <c r="AW69" s="556"/>
      <c r="AX69" s="556"/>
      <c r="AY69" s="556"/>
      <c r="AZ69" s="556"/>
      <c r="BA69" s="556"/>
      <c r="BB69" s="556"/>
      <c r="BC69" s="556"/>
      <c r="BD69" s="556"/>
      <c r="BE69" s="556"/>
      <c r="BF69" s="556"/>
      <c r="BG69" s="556"/>
      <c r="BH69" s="556"/>
      <c r="BI69" s="556"/>
      <c r="BJ69" s="556"/>
      <c r="BK69" s="556"/>
      <c r="BL69" s="556"/>
      <c r="BM69" s="556"/>
      <c r="BN69" s="557"/>
      <c r="BO69" s="38"/>
      <c r="BP69" s="555">
        <f>IF(Powers!AA23="","",Powers!AA23)</f>
      </c>
      <c r="BQ69" s="556"/>
      <c r="BR69" s="556"/>
      <c r="BS69" s="556"/>
      <c r="BT69" s="556"/>
      <c r="BU69" s="556"/>
      <c r="BV69" s="556"/>
      <c r="BW69" s="556"/>
      <c r="BX69" s="556"/>
      <c r="BY69" s="556"/>
      <c r="BZ69" s="556"/>
      <c r="CA69" s="556"/>
      <c r="CB69" s="556"/>
      <c r="CC69" s="556"/>
      <c r="CD69" s="556"/>
      <c r="CE69" s="556"/>
      <c r="CF69" s="556"/>
      <c r="CG69" s="556"/>
      <c r="CH69" s="556"/>
      <c r="CI69" s="556"/>
      <c r="CJ69" s="556"/>
      <c r="CK69" s="556"/>
      <c r="CL69" s="556"/>
      <c r="CM69" s="556"/>
      <c r="CN69" s="556"/>
      <c r="CO69" s="556"/>
      <c r="CP69" s="556"/>
      <c r="CQ69" s="556"/>
      <c r="CR69" s="556"/>
      <c r="CS69" s="556"/>
      <c r="CT69" s="556"/>
      <c r="CU69" s="557"/>
      <c r="CV69" s="40"/>
    </row>
    <row r="70" spans="1:100" ht="12.75">
      <c r="A70" s="60"/>
      <c r="B70" s="555"/>
      <c r="C70" s="556"/>
      <c r="D70" s="556"/>
      <c r="E70" s="556"/>
      <c r="F70" s="556"/>
      <c r="G70" s="556"/>
      <c r="H70" s="556"/>
      <c r="I70" s="556"/>
      <c r="J70" s="556"/>
      <c r="K70" s="556"/>
      <c r="L70" s="556"/>
      <c r="M70" s="556"/>
      <c r="N70" s="556"/>
      <c r="O70" s="556"/>
      <c r="P70" s="556"/>
      <c r="Q70" s="556"/>
      <c r="R70" s="556"/>
      <c r="S70" s="556"/>
      <c r="T70" s="556"/>
      <c r="U70" s="556"/>
      <c r="V70" s="556"/>
      <c r="W70" s="556"/>
      <c r="X70" s="556"/>
      <c r="Y70" s="556"/>
      <c r="Z70" s="556"/>
      <c r="AA70" s="556"/>
      <c r="AB70" s="556"/>
      <c r="AC70" s="556"/>
      <c r="AD70" s="556"/>
      <c r="AE70" s="556"/>
      <c r="AF70" s="556"/>
      <c r="AG70" s="557"/>
      <c r="AH70" s="38"/>
      <c r="AI70" s="555"/>
      <c r="AJ70" s="556"/>
      <c r="AK70" s="556"/>
      <c r="AL70" s="556"/>
      <c r="AM70" s="556"/>
      <c r="AN70" s="556"/>
      <c r="AO70" s="556"/>
      <c r="AP70" s="556"/>
      <c r="AQ70" s="556"/>
      <c r="AR70" s="556"/>
      <c r="AS70" s="556"/>
      <c r="AT70" s="556"/>
      <c r="AU70" s="556"/>
      <c r="AV70" s="556"/>
      <c r="AW70" s="556"/>
      <c r="AX70" s="556"/>
      <c r="AY70" s="556"/>
      <c r="AZ70" s="556"/>
      <c r="BA70" s="556"/>
      <c r="BB70" s="556"/>
      <c r="BC70" s="556"/>
      <c r="BD70" s="556"/>
      <c r="BE70" s="556"/>
      <c r="BF70" s="556"/>
      <c r="BG70" s="556"/>
      <c r="BH70" s="556"/>
      <c r="BI70" s="556"/>
      <c r="BJ70" s="556"/>
      <c r="BK70" s="556"/>
      <c r="BL70" s="556"/>
      <c r="BM70" s="556"/>
      <c r="BN70" s="557"/>
      <c r="BO70" s="38"/>
      <c r="BP70" s="555"/>
      <c r="BQ70" s="556"/>
      <c r="BR70" s="556"/>
      <c r="BS70" s="556"/>
      <c r="BT70" s="556"/>
      <c r="BU70" s="556"/>
      <c r="BV70" s="556"/>
      <c r="BW70" s="556"/>
      <c r="BX70" s="556"/>
      <c r="BY70" s="556"/>
      <c r="BZ70" s="556"/>
      <c r="CA70" s="556"/>
      <c r="CB70" s="556"/>
      <c r="CC70" s="556"/>
      <c r="CD70" s="556"/>
      <c r="CE70" s="556"/>
      <c r="CF70" s="556"/>
      <c r="CG70" s="556"/>
      <c r="CH70" s="556"/>
      <c r="CI70" s="556"/>
      <c r="CJ70" s="556"/>
      <c r="CK70" s="556"/>
      <c r="CL70" s="556"/>
      <c r="CM70" s="556"/>
      <c r="CN70" s="556"/>
      <c r="CO70" s="556"/>
      <c r="CP70" s="556"/>
      <c r="CQ70" s="556"/>
      <c r="CR70" s="556"/>
      <c r="CS70" s="556"/>
      <c r="CT70" s="556"/>
      <c r="CU70" s="557"/>
      <c r="CV70" s="40"/>
    </row>
    <row r="71" spans="1:100" ht="12.75">
      <c r="A71" s="60"/>
      <c r="B71" s="555"/>
      <c r="C71" s="556"/>
      <c r="D71" s="556"/>
      <c r="E71" s="556"/>
      <c r="F71" s="556"/>
      <c r="G71" s="556"/>
      <c r="H71" s="556"/>
      <c r="I71" s="556"/>
      <c r="J71" s="556"/>
      <c r="K71" s="556"/>
      <c r="L71" s="556"/>
      <c r="M71" s="556"/>
      <c r="N71" s="556"/>
      <c r="O71" s="556"/>
      <c r="P71" s="556"/>
      <c r="Q71" s="556"/>
      <c r="R71" s="556"/>
      <c r="S71" s="556"/>
      <c r="T71" s="556"/>
      <c r="U71" s="556"/>
      <c r="V71" s="556"/>
      <c r="W71" s="556"/>
      <c r="X71" s="556"/>
      <c r="Y71" s="556"/>
      <c r="Z71" s="556"/>
      <c r="AA71" s="556"/>
      <c r="AB71" s="556"/>
      <c r="AC71" s="556"/>
      <c r="AD71" s="556"/>
      <c r="AE71" s="556"/>
      <c r="AF71" s="556"/>
      <c r="AG71" s="557"/>
      <c r="AH71" s="38"/>
      <c r="AI71" s="555"/>
      <c r="AJ71" s="556"/>
      <c r="AK71" s="556"/>
      <c r="AL71" s="556"/>
      <c r="AM71" s="556"/>
      <c r="AN71" s="556"/>
      <c r="AO71" s="556"/>
      <c r="AP71" s="556"/>
      <c r="AQ71" s="556"/>
      <c r="AR71" s="556"/>
      <c r="AS71" s="556"/>
      <c r="AT71" s="556"/>
      <c r="AU71" s="556"/>
      <c r="AV71" s="556"/>
      <c r="AW71" s="556"/>
      <c r="AX71" s="556"/>
      <c r="AY71" s="556"/>
      <c r="AZ71" s="556"/>
      <c r="BA71" s="556"/>
      <c r="BB71" s="556"/>
      <c r="BC71" s="556"/>
      <c r="BD71" s="556"/>
      <c r="BE71" s="556"/>
      <c r="BF71" s="556"/>
      <c r="BG71" s="556"/>
      <c r="BH71" s="556"/>
      <c r="BI71" s="556"/>
      <c r="BJ71" s="556"/>
      <c r="BK71" s="556"/>
      <c r="BL71" s="556"/>
      <c r="BM71" s="556"/>
      <c r="BN71" s="557"/>
      <c r="BO71" s="38"/>
      <c r="BP71" s="555"/>
      <c r="BQ71" s="556"/>
      <c r="BR71" s="556"/>
      <c r="BS71" s="556"/>
      <c r="BT71" s="556"/>
      <c r="BU71" s="556"/>
      <c r="BV71" s="556"/>
      <c r="BW71" s="556"/>
      <c r="BX71" s="556"/>
      <c r="BY71" s="556"/>
      <c r="BZ71" s="556"/>
      <c r="CA71" s="556"/>
      <c r="CB71" s="556"/>
      <c r="CC71" s="556"/>
      <c r="CD71" s="556"/>
      <c r="CE71" s="556"/>
      <c r="CF71" s="556"/>
      <c r="CG71" s="556"/>
      <c r="CH71" s="556"/>
      <c r="CI71" s="556"/>
      <c r="CJ71" s="556"/>
      <c r="CK71" s="556"/>
      <c r="CL71" s="556"/>
      <c r="CM71" s="556"/>
      <c r="CN71" s="556"/>
      <c r="CO71" s="556"/>
      <c r="CP71" s="556"/>
      <c r="CQ71" s="556"/>
      <c r="CR71" s="556"/>
      <c r="CS71" s="556"/>
      <c r="CT71" s="556"/>
      <c r="CU71" s="557"/>
      <c r="CV71" s="40"/>
    </row>
    <row r="72" spans="1:100" ht="12.75">
      <c r="A72" s="60"/>
      <c r="B72" s="555"/>
      <c r="C72" s="556"/>
      <c r="D72" s="556"/>
      <c r="E72" s="556"/>
      <c r="F72" s="556"/>
      <c r="G72" s="556"/>
      <c r="H72" s="556"/>
      <c r="I72" s="556"/>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7"/>
      <c r="AH72" s="38"/>
      <c r="AI72" s="555"/>
      <c r="AJ72" s="556"/>
      <c r="AK72" s="556"/>
      <c r="AL72" s="556"/>
      <c r="AM72" s="556"/>
      <c r="AN72" s="556"/>
      <c r="AO72" s="556"/>
      <c r="AP72" s="556"/>
      <c r="AQ72" s="556"/>
      <c r="AR72" s="556"/>
      <c r="AS72" s="556"/>
      <c r="AT72" s="556"/>
      <c r="AU72" s="556"/>
      <c r="AV72" s="556"/>
      <c r="AW72" s="556"/>
      <c r="AX72" s="556"/>
      <c r="AY72" s="556"/>
      <c r="AZ72" s="556"/>
      <c r="BA72" s="556"/>
      <c r="BB72" s="556"/>
      <c r="BC72" s="556"/>
      <c r="BD72" s="556"/>
      <c r="BE72" s="556"/>
      <c r="BF72" s="556"/>
      <c r="BG72" s="556"/>
      <c r="BH72" s="556"/>
      <c r="BI72" s="556"/>
      <c r="BJ72" s="556"/>
      <c r="BK72" s="556"/>
      <c r="BL72" s="556"/>
      <c r="BM72" s="556"/>
      <c r="BN72" s="557"/>
      <c r="BO72" s="38"/>
      <c r="BP72" s="555"/>
      <c r="BQ72" s="556"/>
      <c r="BR72" s="556"/>
      <c r="BS72" s="556"/>
      <c r="BT72" s="556"/>
      <c r="BU72" s="556"/>
      <c r="BV72" s="556"/>
      <c r="BW72" s="556"/>
      <c r="BX72" s="556"/>
      <c r="BY72" s="556"/>
      <c r="BZ72" s="556"/>
      <c r="CA72" s="556"/>
      <c r="CB72" s="556"/>
      <c r="CC72" s="556"/>
      <c r="CD72" s="556"/>
      <c r="CE72" s="556"/>
      <c r="CF72" s="556"/>
      <c r="CG72" s="556"/>
      <c r="CH72" s="556"/>
      <c r="CI72" s="556"/>
      <c r="CJ72" s="556"/>
      <c r="CK72" s="556"/>
      <c r="CL72" s="556"/>
      <c r="CM72" s="556"/>
      <c r="CN72" s="556"/>
      <c r="CO72" s="556"/>
      <c r="CP72" s="556"/>
      <c r="CQ72" s="556"/>
      <c r="CR72" s="556"/>
      <c r="CS72" s="556"/>
      <c r="CT72" s="556"/>
      <c r="CU72" s="557"/>
      <c r="CV72" s="40"/>
    </row>
    <row r="73" spans="1:100" ht="12.75">
      <c r="A73" s="60"/>
      <c r="B73" s="558"/>
      <c r="C73" s="559"/>
      <c r="D73" s="559"/>
      <c r="E73" s="559"/>
      <c r="F73" s="559"/>
      <c r="G73" s="559"/>
      <c r="H73" s="559"/>
      <c r="I73" s="559"/>
      <c r="J73" s="559"/>
      <c r="K73" s="559"/>
      <c r="L73" s="559"/>
      <c r="M73" s="559"/>
      <c r="N73" s="559"/>
      <c r="O73" s="559"/>
      <c r="P73" s="559"/>
      <c r="Q73" s="559"/>
      <c r="R73" s="559"/>
      <c r="S73" s="559"/>
      <c r="T73" s="559"/>
      <c r="U73" s="559"/>
      <c r="V73" s="559"/>
      <c r="W73" s="559"/>
      <c r="X73" s="559"/>
      <c r="Y73" s="559"/>
      <c r="Z73" s="559"/>
      <c r="AA73" s="559"/>
      <c r="AB73" s="559"/>
      <c r="AC73" s="559"/>
      <c r="AD73" s="559"/>
      <c r="AE73" s="559"/>
      <c r="AF73" s="559"/>
      <c r="AG73" s="560"/>
      <c r="AH73" s="38"/>
      <c r="AI73" s="558"/>
      <c r="AJ73" s="559"/>
      <c r="AK73" s="559"/>
      <c r="AL73" s="559"/>
      <c r="AM73" s="559"/>
      <c r="AN73" s="559"/>
      <c r="AO73" s="559"/>
      <c r="AP73" s="559"/>
      <c r="AQ73" s="559"/>
      <c r="AR73" s="559"/>
      <c r="AS73" s="559"/>
      <c r="AT73" s="559"/>
      <c r="AU73" s="559"/>
      <c r="AV73" s="559"/>
      <c r="AW73" s="559"/>
      <c r="AX73" s="559"/>
      <c r="AY73" s="559"/>
      <c r="AZ73" s="559"/>
      <c r="BA73" s="559"/>
      <c r="BB73" s="559"/>
      <c r="BC73" s="559"/>
      <c r="BD73" s="559"/>
      <c r="BE73" s="559"/>
      <c r="BF73" s="559"/>
      <c r="BG73" s="559"/>
      <c r="BH73" s="559"/>
      <c r="BI73" s="559"/>
      <c r="BJ73" s="559"/>
      <c r="BK73" s="559"/>
      <c r="BL73" s="559"/>
      <c r="BM73" s="559"/>
      <c r="BN73" s="560"/>
      <c r="BO73" s="38"/>
      <c r="BP73" s="558"/>
      <c r="BQ73" s="559"/>
      <c r="BR73" s="559"/>
      <c r="BS73" s="559"/>
      <c r="BT73" s="559"/>
      <c r="BU73" s="559"/>
      <c r="BV73" s="559"/>
      <c r="BW73" s="559"/>
      <c r="BX73" s="559"/>
      <c r="BY73" s="559"/>
      <c r="BZ73" s="559"/>
      <c r="CA73" s="559"/>
      <c r="CB73" s="559"/>
      <c r="CC73" s="559"/>
      <c r="CD73" s="559"/>
      <c r="CE73" s="559"/>
      <c r="CF73" s="559"/>
      <c r="CG73" s="559"/>
      <c r="CH73" s="559"/>
      <c r="CI73" s="559"/>
      <c r="CJ73" s="559"/>
      <c r="CK73" s="559"/>
      <c r="CL73" s="559"/>
      <c r="CM73" s="559"/>
      <c r="CN73" s="559"/>
      <c r="CO73" s="559"/>
      <c r="CP73" s="559"/>
      <c r="CQ73" s="559"/>
      <c r="CR73" s="559"/>
      <c r="CS73" s="559"/>
      <c r="CT73" s="559"/>
      <c r="CU73" s="560"/>
      <c r="CV73" s="40"/>
    </row>
    <row r="74" spans="1:100" ht="12.75">
      <c r="A74" s="60"/>
      <c r="B74" s="561" t="s">
        <v>1073</v>
      </c>
      <c r="C74" s="509"/>
      <c r="D74" s="509"/>
      <c r="E74" s="509"/>
      <c r="F74" s="509"/>
      <c r="G74" s="509"/>
      <c r="H74" s="509"/>
      <c r="I74" s="509"/>
      <c r="J74" s="509"/>
      <c r="K74" s="509"/>
      <c r="L74" s="509"/>
      <c r="M74" s="509"/>
      <c r="N74" s="509"/>
      <c r="O74" s="509"/>
      <c r="P74" s="509"/>
      <c r="Q74" s="509"/>
      <c r="R74" s="509"/>
      <c r="S74" s="509"/>
      <c r="T74" s="509"/>
      <c r="U74" s="509"/>
      <c r="V74" s="509"/>
      <c r="W74" s="509"/>
      <c r="X74" s="509"/>
      <c r="Y74" s="509"/>
      <c r="Z74" s="509"/>
      <c r="AA74" s="509"/>
      <c r="AB74" s="509"/>
      <c r="AC74" s="509"/>
      <c r="AD74" s="509"/>
      <c r="AE74" s="509"/>
      <c r="AF74" s="509"/>
      <c r="AG74" s="562"/>
      <c r="AH74" s="38"/>
      <c r="AI74" s="561" t="s">
        <v>1073</v>
      </c>
      <c r="AJ74" s="509"/>
      <c r="AK74" s="509"/>
      <c r="AL74" s="509"/>
      <c r="AM74" s="509"/>
      <c r="AN74" s="509"/>
      <c r="AO74" s="509"/>
      <c r="AP74" s="509"/>
      <c r="AQ74" s="509"/>
      <c r="AR74" s="509"/>
      <c r="AS74" s="509"/>
      <c r="AT74" s="509"/>
      <c r="AU74" s="509"/>
      <c r="AV74" s="509"/>
      <c r="AW74" s="509"/>
      <c r="AX74" s="509"/>
      <c r="AY74" s="509"/>
      <c r="AZ74" s="509"/>
      <c r="BA74" s="509"/>
      <c r="BB74" s="509"/>
      <c r="BC74" s="509"/>
      <c r="BD74" s="509"/>
      <c r="BE74" s="509"/>
      <c r="BF74" s="509"/>
      <c r="BG74" s="509"/>
      <c r="BH74" s="509"/>
      <c r="BI74" s="509"/>
      <c r="BJ74" s="509"/>
      <c r="BK74" s="509"/>
      <c r="BL74" s="509"/>
      <c r="BM74" s="509"/>
      <c r="BN74" s="562"/>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40"/>
    </row>
    <row r="75" spans="1:100" ht="12.75">
      <c r="A75" s="60"/>
      <c r="B75" s="555">
        <f>IF(Powers!G25="","",Powers!G25)</f>
      </c>
      <c r="C75" s="556"/>
      <c r="D75" s="556"/>
      <c r="E75" s="556"/>
      <c r="F75" s="556"/>
      <c r="G75" s="556"/>
      <c r="H75" s="556"/>
      <c r="I75" s="556"/>
      <c r="J75" s="556"/>
      <c r="K75" s="556"/>
      <c r="L75" s="556"/>
      <c r="M75" s="556"/>
      <c r="N75" s="556"/>
      <c r="O75" s="556"/>
      <c r="P75" s="556"/>
      <c r="Q75" s="556"/>
      <c r="R75" s="556"/>
      <c r="S75" s="556"/>
      <c r="T75" s="556"/>
      <c r="U75" s="556"/>
      <c r="V75" s="556"/>
      <c r="W75" s="556"/>
      <c r="X75" s="556"/>
      <c r="Y75" s="556"/>
      <c r="Z75" s="556"/>
      <c r="AA75" s="556"/>
      <c r="AB75" s="556"/>
      <c r="AC75" s="556"/>
      <c r="AD75" s="556"/>
      <c r="AE75" s="556"/>
      <c r="AF75" s="556"/>
      <c r="AG75" s="557"/>
      <c r="AH75" s="38"/>
      <c r="AI75" s="555">
        <f>IF(Powers!Q25="","",Powers!Q25)</f>
      </c>
      <c r="AJ75" s="556"/>
      <c r="AK75" s="556"/>
      <c r="AL75" s="556"/>
      <c r="AM75" s="556"/>
      <c r="AN75" s="556"/>
      <c r="AO75" s="556"/>
      <c r="AP75" s="556"/>
      <c r="AQ75" s="556"/>
      <c r="AR75" s="556"/>
      <c r="AS75" s="556"/>
      <c r="AT75" s="556"/>
      <c r="AU75" s="556"/>
      <c r="AV75" s="556"/>
      <c r="AW75" s="556"/>
      <c r="AX75" s="556"/>
      <c r="AY75" s="556"/>
      <c r="AZ75" s="556"/>
      <c r="BA75" s="556"/>
      <c r="BB75" s="556"/>
      <c r="BC75" s="556"/>
      <c r="BD75" s="556"/>
      <c r="BE75" s="556"/>
      <c r="BF75" s="556"/>
      <c r="BG75" s="556"/>
      <c r="BH75" s="556"/>
      <c r="BI75" s="556"/>
      <c r="BJ75" s="556"/>
      <c r="BK75" s="556"/>
      <c r="BL75" s="556"/>
      <c r="BM75" s="556"/>
      <c r="BN75" s="557"/>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40"/>
    </row>
    <row r="76" spans="1:100" ht="12.75">
      <c r="A76" s="60"/>
      <c r="B76" s="555"/>
      <c r="C76" s="556"/>
      <c r="D76" s="556"/>
      <c r="E76" s="556"/>
      <c r="F76" s="556"/>
      <c r="G76" s="556"/>
      <c r="H76" s="556"/>
      <c r="I76" s="556"/>
      <c r="J76" s="556"/>
      <c r="K76" s="556"/>
      <c r="L76" s="556"/>
      <c r="M76" s="556"/>
      <c r="N76" s="556"/>
      <c r="O76" s="556"/>
      <c r="P76" s="556"/>
      <c r="Q76" s="556"/>
      <c r="R76" s="556"/>
      <c r="S76" s="556"/>
      <c r="T76" s="556"/>
      <c r="U76" s="556"/>
      <c r="V76" s="556"/>
      <c r="W76" s="556"/>
      <c r="X76" s="556"/>
      <c r="Y76" s="556"/>
      <c r="Z76" s="556"/>
      <c r="AA76" s="556"/>
      <c r="AB76" s="556"/>
      <c r="AC76" s="556"/>
      <c r="AD76" s="556"/>
      <c r="AE76" s="556"/>
      <c r="AF76" s="556"/>
      <c r="AG76" s="557"/>
      <c r="AH76" s="38"/>
      <c r="AI76" s="555"/>
      <c r="AJ76" s="556"/>
      <c r="AK76" s="556"/>
      <c r="AL76" s="556"/>
      <c r="AM76" s="556"/>
      <c r="AN76" s="556"/>
      <c r="AO76" s="556"/>
      <c r="AP76" s="556"/>
      <c r="AQ76" s="556"/>
      <c r="AR76" s="556"/>
      <c r="AS76" s="556"/>
      <c r="AT76" s="556"/>
      <c r="AU76" s="556"/>
      <c r="AV76" s="556"/>
      <c r="AW76" s="556"/>
      <c r="AX76" s="556"/>
      <c r="AY76" s="556"/>
      <c r="AZ76" s="556"/>
      <c r="BA76" s="556"/>
      <c r="BB76" s="556"/>
      <c r="BC76" s="556"/>
      <c r="BD76" s="556"/>
      <c r="BE76" s="556"/>
      <c r="BF76" s="556"/>
      <c r="BG76" s="556"/>
      <c r="BH76" s="556"/>
      <c r="BI76" s="556"/>
      <c r="BJ76" s="556"/>
      <c r="BK76" s="556"/>
      <c r="BL76" s="556"/>
      <c r="BM76" s="556"/>
      <c r="BN76" s="557"/>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40"/>
    </row>
    <row r="77" spans="1:100" ht="12.75">
      <c r="A77" s="60"/>
      <c r="B77" s="555"/>
      <c r="C77" s="556"/>
      <c r="D77" s="556"/>
      <c r="E77" s="556"/>
      <c r="F77" s="556"/>
      <c r="G77" s="556"/>
      <c r="H77" s="556"/>
      <c r="I77" s="556"/>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7"/>
      <c r="AH77" s="38"/>
      <c r="AI77" s="555"/>
      <c r="AJ77" s="556"/>
      <c r="AK77" s="556"/>
      <c r="AL77" s="556"/>
      <c r="AM77" s="556"/>
      <c r="AN77" s="556"/>
      <c r="AO77" s="556"/>
      <c r="AP77" s="556"/>
      <c r="AQ77" s="556"/>
      <c r="AR77" s="556"/>
      <c r="AS77" s="556"/>
      <c r="AT77" s="556"/>
      <c r="AU77" s="556"/>
      <c r="AV77" s="556"/>
      <c r="AW77" s="556"/>
      <c r="AX77" s="556"/>
      <c r="AY77" s="556"/>
      <c r="AZ77" s="556"/>
      <c r="BA77" s="556"/>
      <c r="BB77" s="556"/>
      <c r="BC77" s="556"/>
      <c r="BD77" s="556"/>
      <c r="BE77" s="556"/>
      <c r="BF77" s="556"/>
      <c r="BG77" s="556"/>
      <c r="BH77" s="556"/>
      <c r="BI77" s="556"/>
      <c r="BJ77" s="556"/>
      <c r="BK77" s="556"/>
      <c r="BL77" s="556"/>
      <c r="BM77" s="556"/>
      <c r="BN77" s="557"/>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40"/>
    </row>
    <row r="78" spans="1:100" ht="12.75">
      <c r="A78" s="60"/>
      <c r="B78" s="555"/>
      <c r="C78" s="556"/>
      <c r="D78" s="556"/>
      <c r="E78" s="556"/>
      <c r="F78" s="556"/>
      <c r="G78" s="556"/>
      <c r="H78" s="556"/>
      <c r="I78" s="556"/>
      <c r="J78" s="556"/>
      <c r="K78" s="556"/>
      <c r="L78" s="556"/>
      <c r="M78" s="556"/>
      <c r="N78" s="556"/>
      <c r="O78" s="556"/>
      <c r="P78" s="556"/>
      <c r="Q78" s="556"/>
      <c r="R78" s="556"/>
      <c r="S78" s="556"/>
      <c r="T78" s="556"/>
      <c r="U78" s="556"/>
      <c r="V78" s="556"/>
      <c r="W78" s="556"/>
      <c r="X78" s="556"/>
      <c r="Y78" s="556"/>
      <c r="Z78" s="556"/>
      <c r="AA78" s="556"/>
      <c r="AB78" s="556"/>
      <c r="AC78" s="556"/>
      <c r="AD78" s="556"/>
      <c r="AE78" s="556"/>
      <c r="AF78" s="556"/>
      <c r="AG78" s="557"/>
      <c r="AH78" s="38"/>
      <c r="AI78" s="555"/>
      <c r="AJ78" s="556"/>
      <c r="AK78" s="556"/>
      <c r="AL78" s="556"/>
      <c r="AM78" s="556"/>
      <c r="AN78" s="556"/>
      <c r="AO78" s="556"/>
      <c r="AP78" s="556"/>
      <c r="AQ78" s="556"/>
      <c r="AR78" s="556"/>
      <c r="AS78" s="556"/>
      <c r="AT78" s="556"/>
      <c r="AU78" s="556"/>
      <c r="AV78" s="556"/>
      <c r="AW78" s="556"/>
      <c r="AX78" s="556"/>
      <c r="AY78" s="556"/>
      <c r="AZ78" s="556"/>
      <c r="BA78" s="556"/>
      <c r="BB78" s="556"/>
      <c r="BC78" s="556"/>
      <c r="BD78" s="556"/>
      <c r="BE78" s="556"/>
      <c r="BF78" s="556"/>
      <c r="BG78" s="556"/>
      <c r="BH78" s="556"/>
      <c r="BI78" s="556"/>
      <c r="BJ78" s="556"/>
      <c r="BK78" s="556"/>
      <c r="BL78" s="556"/>
      <c r="BM78" s="556"/>
      <c r="BN78" s="557"/>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40"/>
    </row>
    <row r="79" spans="1:100" ht="12.75">
      <c r="A79" s="60"/>
      <c r="B79" s="558"/>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60"/>
      <c r="AH79" s="38"/>
      <c r="AI79" s="558"/>
      <c r="AJ79" s="559"/>
      <c r="AK79" s="559"/>
      <c r="AL79" s="559"/>
      <c r="AM79" s="559"/>
      <c r="AN79" s="559"/>
      <c r="AO79" s="559"/>
      <c r="AP79" s="559"/>
      <c r="AQ79" s="559"/>
      <c r="AR79" s="559"/>
      <c r="AS79" s="559"/>
      <c r="AT79" s="559"/>
      <c r="AU79" s="559"/>
      <c r="AV79" s="559"/>
      <c r="AW79" s="559"/>
      <c r="AX79" s="559"/>
      <c r="AY79" s="559"/>
      <c r="AZ79" s="559"/>
      <c r="BA79" s="559"/>
      <c r="BB79" s="559"/>
      <c r="BC79" s="559"/>
      <c r="BD79" s="559"/>
      <c r="BE79" s="559"/>
      <c r="BF79" s="559"/>
      <c r="BG79" s="559"/>
      <c r="BH79" s="559"/>
      <c r="BI79" s="559"/>
      <c r="BJ79" s="559"/>
      <c r="BK79" s="559"/>
      <c r="BL79" s="559"/>
      <c r="BM79" s="559"/>
      <c r="BN79" s="560"/>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40"/>
    </row>
    <row r="80" spans="1:100" ht="12.75">
      <c r="A80" s="60"/>
      <c r="B80" s="561" t="s">
        <v>1074</v>
      </c>
      <c r="C80" s="509"/>
      <c r="D80" s="509"/>
      <c r="E80" s="509"/>
      <c r="F80" s="509"/>
      <c r="G80" s="509"/>
      <c r="H80" s="509"/>
      <c r="I80" s="509"/>
      <c r="J80" s="509"/>
      <c r="K80" s="509"/>
      <c r="L80" s="509"/>
      <c r="M80" s="509"/>
      <c r="N80" s="509"/>
      <c r="O80" s="509"/>
      <c r="P80" s="509"/>
      <c r="Q80" s="509"/>
      <c r="R80" s="509"/>
      <c r="S80" s="509"/>
      <c r="T80" s="509"/>
      <c r="U80" s="509"/>
      <c r="V80" s="509"/>
      <c r="W80" s="509"/>
      <c r="X80" s="509"/>
      <c r="Y80" s="509"/>
      <c r="Z80" s="509"/>
      <c r="AA80" s="509"/>
      <c r="AB80" s="509"/>
      <c r="AC80" s="509"/>
      <c r="AD80" s="509"/>
      <c r="AE80" s="509"/>
      <c r="AF80" s="509"/>
      <c r="AG80" s="562"/>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40"/>
    </row>
    <row r="81" spans="1:100" ht="12.75">
      <c r="A81" s="60"/>
      <c r="B81" s="555">
        <f>IF(Powers!G27="","",Powers!G27)</f>
      </c>
      <c r="C81" s="556"/>
      <c r="D81" s="556"/>
      <c r="E81" s="556"/>
      <c r="F81" s="556"/>
      <c r="G81" s="556"/>
      <c r="H81" s="556"/>
      <c r="I81" s="556"/>
      <c r="J81" s="556"/>
      <c r="K81" s="556"/>
      <c r="L81" s="556"/>
      <c r="M81" s="556"/>
      <c r="N81" s="556"/>
      <c r="O81" s="556"/>
      <c r="P81" s="556"/>
      <c r="Q81" s="556"/>
      <c r="R81" s="556"/>
      <c r="S81" s="556"/>
      <c r="T81" s="556"/>
      <c r="U81" s="556"/>
      <c r="V81" s="556"/>
      <c r="W81" s="556"/>
      <c r="X81" s="556"/>
      <c r="Y81" s="556"/>
      <c r="Z81" s="556"/>
      <c r="AA81" s="556"/>
      <c r="AB81" s="556"/>
      <c r="AC81" s="556"/>
      <c r="AD81" s="556"/>
      <c r="AE81" s="556"/>
      <c r="AF81" s="556"/>
      <c r="AG81" s="557"/>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40"/>
    </row>
    <row r="82" spans="1:100" ht="12.75">
      <c r="A82" s="60"/>
      <c r="B82" s="555"/>
      <c r="C82" s="556"/>
      <c r="D82" s="556"/>
      <c r="E82" s="556"/>
      <c r="F82" s="556"/>
      <c r="G82" s="556"/>
      <c r="H82" s="556"/>
      <c r="I82" s="556"/>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7"/>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40"/>
    </row>
    <row r="83" spans="1:100" ht="12.75">
      <c r="A83" s="60"/>
      <c r="B83" s="555"/>
      <c r="C83" s="556"/>
      <c r="D83" s="556"/>
      <c r="E83" s="556"/>
      <c r="F83" s="556"/>
      <c r="G83" s="556"/>
      <c r="H83" s="556"/>
      <c r="I83" s="556"/>
      <c r="J83" s="556"/>
      <c r="K83" s="556"/>
      <c r="L83" s="556"/>
      <c r="M83" s="556"/>
      <c r="N83" s="556"/>
      <c r="O83" s="556"/>
      <c r="P83" s="556"/>
      <c r="Q83" s="556"/>
      <c r="R83" s="556"/>
      <c r="S83" s="556"/>
      <c r="T83" s="556"/>
      <c r="U83" s="556"/>
      <c r="V83" s="556"/>
      <c r="W83" s="556"/>
      <c r="X83" s="556"/>
      <c r="Y83" s="556"/>
      <c r="Z83" s="556"/>
      <c r="AA83" s="556"/>
      <c r="AB83" s="556"/>
      <c r="AC83" s="556"/>
      <c r="AD83" s="556"/>
      <c r="AE83" s="556"/>
      <c r="AF83" s="556"/>
      <c r="AG83" s="557"/>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40"/>
    </row>
    <row r="84" spans="1:100" ht="12.75">
      <c r="A84" s="60"/>
      <c r="B84" s="555"/>
      <c r="C84" s="556"/>
      <c r="D84" s="556"/>
      <c r="E84" s="556"/>
      <c r="F84" s="556"/>
      <c r="G84" s="556"/>
      <c r="H84" s="556"/>
      <c r="I84" s="556"/>
      <c r="J84" s="556"/>
      <c r="K84" s="556"/>
      <c r="L84" s="556"/>
      <c r="M84" s="556"/>
      <c r="N84" s="556"/>
      <c r="O84" s="556"/>
      <c r="P84" s="556"/>
      <c r="Q84" s="556"/>
      <c r="R84" s="556"/>
      <c r="S84" s="556"/>
      <c r="T84" s="556"/>
      <c r="U84" s="556"/>
      <c r="V84" s="556"/>
      <c r="W84" s="556"/>
      <c r="X84" s="556"/>
      <c r="Y84" s="556"/>
      <c r="Z84" s="556"/>
      <c r="AA84" s="556"/>
      <c r="AB84" s="556"/>
      <c r="AC84" s="556"/>
      <c r="AD84" s="556"/>
      <c r="AE84" s="556"/>
      <c r="AF84" s="556"/>
      <c r="AG84" s="557"/>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40"/>
    </row>
    <row r="85" spans="1:100" ht="12.75">
      <c r="A85" s="60"/>
      <c r="B85" s="558"/>
      <c r="C85" s="559"/>
      <c r="D85" s="559"/>
      <c r="E85" s="559"/>
      <c r="F85" s="559"/>
      <c r="G85" s="559"/>
      <c r="H85" s="559"/>
      <c r="I85" s="559"/>
      <c r="J85" s="559"/>
      <c r="K85" s="559"/>
      <c r="L85" s="559"/>
      <c r="M85" s="559"/>
      <c r="N85" s="559"/>
      <c r="O85" s="559"/>
      <c r="P85" s="559"/>
      <c r="Q85" s="559"/>
      <c r="R85" s="559"/>
      <c r="S85" s="559"/>
      <c r="T85" s="559"/>
      <c r="U85" s="559"/>
      <c r="V85" s="559"/>
      <c r="W85" s="559"/>
      <c r="X85" s="559"/>
      <c r="Y85" s="559"/>
      <c r="Z85" s="559"/>
      <c r="AA85" s="559"/>
      <c r="AB85" s="559"/>
      <c r="AC85" s="559"/>
      <c r="AD85" s="559"/>
      <c r="AE85" s="559"/>
      <c r="AF85" s="559"/>
      <c r="AG85" s="560"/>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40"/>
    </row>
    <row r="86" spans="1:100" ht="12.75">
      <c r="A86" s="60"/>
      <c r="B86" s="561" t="s">
        <v>1075</v>
      </c>
      <c r="C86" s="509"/>
      <c r="D86" s="509"/>
      <c r="E86" s="509"/>
      <c r="F86" s="509"/>
      <c r="G86" s="509"/>
      <c r="H86" s="509"/>
      <c r="I86" s="509"/>
      <c r="J86" s="509"/>
      <c r="K86" s="509"/>
      <c r="L86" s="509"/>
      <c r="M86" s="509"/>
      <c r="N86" s="509"/>
      <c r="O86" s="509"/>
      <c r="P86" s="509"/>
      <c r="Q86" s="509"/>
      <c r="R86" s="509"/>
      <c r="S86" s="509"/>
      <c r="T86" s="509"/>
      <c r="U86" s="509"/>
      <c r="V86" s="509"/>
      <c r="W86" s="509"/>
      <c r="X86" s="509"/>
      <c r="Y86" s="509"/>
      <c r="Z86" s="509"/>
      <c r="AA86" s="509"/>
      <c r="AB86" s="509"/>
      <c r="AC86" s="509"/>
      <c r="AD86" s="509"/>
      <c r="AE86" s="509"/>
      <c r="AF86" s="509"/>
      <c r="AG86" s="562"/>
      <c r="AH86" s="38"/>
      <c r="AI86" s="561" t="s">
        <v>1075</v>
      </c>
      <c r="AJ86" s="509"/>
      <c r="AK86" s="509"/>
      <c r="AL86" s="509"/>
      <c r="AM86" s="509"/>
      <c r="AN86" s="509"/>
      <c r="AO86" s="509"/>
      <c r="AP86" s="509"/>
      <c r="AQ86" s="509"/>
      <c r="AR86" s="509"/>
      <c r="AS86" s="509"/>
      <c r="AT86" s="509"/>
      <c r="AU86" s="509"/>
      <c r="AV86" s="509"/>
      <c r="AW86" s="509"/>
      <c r="AX86" s="509"/>
      <c r="AY86" s="509"/>
      <c r="AZ86" s="509"/>
      <c r="BA86" s="509"/>
      <c r="BB86" s="509"/>
      <c r="BC86" s="509"/>
      <c r="BD86" s="509"/>
      <c r="BE86" s="509"/>
      <c r="BF86" s="509"/>
      <c r="BG86" s="509"/>
      <c r="BH86" s="509"/>
      <c r="BI86" s="509"/>
      <c r="BJ86" s="509"/>
      <c r="BK86" s="509"/>
      <c r="BL86" s="509"/>
      <c r="BM86" s="509"/>
      <c r="BN86" s="562"/>
      <c r="BO86" s="38"/>
      <c r="BP86" s="561" t="s">
        <v>1075</v>
      </c>
      <c r="BQ86" s="509"/>
      <c r="BR86" s="509"/>
      <c r="BS86" s="509"/>
      <c r="BT86" s="509"/>
      <c r="BU86" s="509"/>
      <c r="BV86" s="509"/>
      <c r="BW86" s="509"/>
      <c r="BX86" s="509"/>
      <c r="BY86" s="509"/>
      <c r="BZ86" s="509"/>
      <c r="CA86" s="509"/>
      <c r="CB86" s="509"/>
      <c r="CC86" s="509"/>
      <c r="CD86" s="509"/>
      <c r="CE86" s="509"/>
      <c r="CF86" s="509"/>
      <c r="CG86" s="509"/>
      <c r="CH86" s="509"/>
      <c r="CI86" s="509"/>
      <c r="CJ86" s="509"/>
      <c r="CK86" s="509"/>
      <c r="CL86" s="509"/>
      <c r="CM86" s="509"/>
      <c r="CN86" s="509"/>
      <c r="CO86" s="509"/>
      <c r="CP86" s="509"/>
      <c r="CQ86" s="509"/>
      <c r="CR86" s="509"/>
      <c r="CS86" s="509"/>
      <c r="CT86" s="509"/>
      <c r="CU86" s="562"/>
      <c r="CV86" s="40"/>
    </row>
    <row r="87" spans="1:100" ht="12.75">
      <c r="A87" s="60"/>
      <c r="B87" s="555">
        <f>IF(Powers!G29="","",Powers!G29)</f>
      </c>
      <c r="C87" s="556"/>
      <c r="D87" s="556"/>
      <c r="E87" s="556"/>
      <c r="F87" s="556"/>
      <c r="G87" s="556"/>
      <c r="H87" s="556"/>
      <c r="I87" s="556"/>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7"/>
      <c r="AH87" s="38"/>
      <c r="AI87" s="555">
        <f>IF(Powers!Q29="","",Powers!Q29)</f>
      </c>
      <c r="AJ87" s="556"/>
      <c r="AK87" s="556"/>
      <c r="AL87" s="556"/>
      <c r="AM87" s="556"/>
      <c r="AN87" s="556"/>
      <c r="AO87" s="556"/>
      <c r="AP87" s="556"/>
      <c r="AQ87" s="556"/>
      <c r="AR87" s="556"/>
      <c r="AS87" s="556"/>
      <c r="AT87" s="556"/>
      <c r="AU87" s="556"/>
      <c r="AV87" s="556"/>
      <c r="AW87" s="556"/>
      <c r="AX87" s="556"/>
      <c r="AY87" s="556"/>
      <c r="AZ87" s="556"/>
      <c r="BA87" s="556"/>
      <c r="BB87" s="556"/>
      <c r="BC87" s="556"/>
      <c r="BD87" s="556"/>
      <c r="BE87" s="556"/>
      <c r="BF87" s="556"/>
      <c r="BG87" s="556"/>
      <c r="BH87" s="556"/>
      <c r="BI87" s="556"/>
      <c r="BJ87" s="556"/>
      <c r="BK87" s="556"/>
      <c r="BL87" s="556"/>
      <c r="BM87" s="556"/>
      <c r="BN87" s="557"/>
      <c r="BO87" s="38"/>
      <c r="BP87" s="555">
        <f>IF(Powers!AA29="","",Powers!AA29)</f>
      </c>
      <c r="BQ87" s="556"/>
      <c r="BR87" s="556"/>
      <c r="BS87" s="556"/>
      <c r="BT87" s="556"/>
      <c r="BU87" s="556"/>
      <c r="BV87" s="556"/>
      <c r="BW87" s="556"/>
      <c r="BX87" s="556"/>
      <c r="BY87" s="556"/>
      <c r="BZ87" s="556"/>
      <c r="CA87" s="556"/>
      <c r="CB87" s="556"/>
      <c r="CC87" s="556"/>
      <c r="CD87" s="556"/>
      <c r="CE87" s="556"/>
      <c r="CF87" s="556"/>
      <c r="CG87" s="556"/>
      <c r="CH87" s="556"/>
      <c r="CI87" s="556"/>
      <c r="CJ87" s="556"/>
      <c r="CK87" s="556"/>
      <c r="CL87" s="556"/>
      <c r="CM87" s="556"/>
      <c r="CN87" s="556"/>
      <c r="CO87" s="556"/>
      <c r="CP87" s="556"/>
      <c r="CQ87" s="556"/>
      <c r="CR87" s="556"/>
      <c r="CS87" s="556"/>
      <c r="CT87" s="556"/>
      <c r="CU87" s="557"/>
      <c r="CV87" s="40"/>
    </row>
    <row r="88" spans="1:100" ht="12.75">
      <c r="A88" s="60"/>
      <c r="B88" s="555"/>
      <c r="C88" s="556"/>
      <c r="D88" s="556"/>
      <c r="E88" s="556"/>
      <c r="F88" s="556"/>
      <c r="G88" s="556"/>
      <c r="H88" s="556"/>
      <c r="I88" s="556"/>
      <c r="J88" s="556"/>
      <c r="K88" s="556"/>
      <c r="L88" s="556"/>
      <c r="M88" s="556"/>
      <c r="N88" s="556"/>
      <c r="O88" s="556"/>
      <c r="P88" s="556"/>
      <c r="Q88" s="556"/>
      <c r="R88" s="556"/>
      <c r="S88" s="556"/>
      <c r="T88" s="556"/>
      <c r="U88" s="556"/>
      <c r="V88" s="556"/>
      <c r="W88" s="556"/>
      <c r="X88" s="556"/>
      <c r="Y88" s="556"/>
      <c r="Z88" s="556"/>
      <c r="AA88" s="556"/>
      <c r="AB88" s="556"/>
      <c r="AC88" s="556"/>
      <c r="AD88" s="556"/>
      <c r="AE88" s="556"/>
      <c r="AF88" s="556"/>
      <c r="AG88" s="557"/>
      <c r="AH88" s="38"/>
      <c r="AI88" s="555"/>
      <c r="AJ88" s="556"/>
      <c r="AK88" s="556"/>
      <c r="AL88" s="556"/>
      <c r="AM88" s="556"/>
      <c r="AN88" s="556"/>
      <c r="AO88" s="556"/>
      <c r="AP88" s="556"/>
      <c r="AQ88" s="556"/>
      <c r="AR88" s="556"/>
      <c r="AS88" s="556"/>
      <c r="AT88" s="556"/>
      <c r="AU88" s="556"/>
      <c r="AV88" s="556"/>
      <c r="AW88" s="556"/>
      <c r="AX88" s="556"/>
      <c r="AY88" s="556"/>
      <c r="AZ88" s="556"/>
      <c r="BA88" s="556"/>
      <c r="BB88" s="556"/>
      <c r="BC88" s="556"/>
      <c r="BD88" s="556"/>
      <c r="BE88" s="556"/>
      <c r="BF88" s="556"/>
      <c r="BG88" s="556"/>
      <c r="BH88" s="556"/>
      <c r="BI88" s="556"/>
      <c r="BJ88" s="556"/>
      <c r="BK88" s="556"/>
      <c r="BL88" s="556"/>
      <c r="BM88" s="556"/>
      <c r="BN88" s="557"/>
      <c r="BO88" s="38"/>
      <c r="BP88" s="555"/>
      <c r="BQ88" s="556"/>
      <c r="BR88" s="556"/>
      <c r="BS88" s="556"/>
      <c r="BT88" s="556"/>
      <c r="BU88" s="556"/>
      <c r="BV88" s="556"/>
      <c r="BW88" s="556"/>
      <c r="BX88" s="556"/>
      <c r="BY88" s="556"/>
      <c r="BZ88" s="556"/>
      <c r="CA88" s="556"/>
      <c r="CB88" s="556"/>
      <c r="CC88" s="556"/>
      <c r="CD88" s="556"/>
      <c r="CE88" s="556"/>
      <c r="CF88" s="556"/>
      <c r="CG88" s="556"/>
      <c r="CH88" s="556"/>
      <c r="CI88" s="556"/>
      <c r="CJ88" s="556"/>
      <c r="CK88" s="556"/>
      <c r="CL88" s="556"/>
      <c r="CM88" s="556"/>
      <c r="CN88" s="556"/>
      <c r="CO88" s="556"/>
      <c r="CP88" s="556"/>
      <c r="CQ88" s="556"/>
      <c r="CR88" s="556"/>
      <c r="CS88" s="556"/>
      <c r="CT88" s="556"/>
      <c r="CU88" s="557"/>
      <c r="CV88" s="40"/>
    </row>
    <row r="89" spans="1:100" ht="12.75">
      <c r="A89" s="60"/>
      <c r="B89" s="555"/>
      <c r="C89" s="556"/>
      <c r="D89" s="556"/>
      <c r="E89" s="556"/>
      <c r="F89" s="556"/>
      <c r="G89" s="556"/>
      <c r="H89" s="556"/>
      <c r="I89" s="556"/>
      <c r="J89" s="556"/>
      <c r="K89" s="556"/>
      <c r="L89" s="556"/>
      <c r="M89" s="556"/>
      <c r="N89" s="556"/>
      <c r="O89" s="556"/>
      <c r="P89" s="556"/>
      <c r="Q89" s="556"/>
      <c r="R89" s="556"/>
      <c r="S89" s="556"/>
      <c r="T89" s="556"/>
      <c r="U89" s="556"/>
      <c r="V89" s="556"/>
      <c r="W89" s="556"/>
      <c r="X89" s="556"/>
      <c r="Y89" s="556"/>
      <c r="Z89" s="556"/>
      <c r="AA89" s="556"/>
      <c r="AB89" s="556"/>
      <c r="AC89" s="556"/>
      <c r="AD89" s="556"/>
      <c r="AE89" s="556"/>
      <c r="AF89" s="556"/>
      <c r="AG89" s="557"/>
      <c r="AH89" s="38"/>
      <c r="AI89" s="555"/>
      <c r="AJ89" s="556"/>
      <c r="AK89" s="556"/>
      <c r="AL89" s="556"/>
      <c r="AM89" s="556"/>
      <c r="AN89" s="556"/>
      <c r="AO89" s="556"/>
      <c r="AP89" s="556"/>
      <c r="AQ89" s="556"/>
      <c r="AR89" s="556"/>
      <c r="AS89" s="556"/>
      <c r="AT89" s="556"/>
      <c r="AU89" s="556"/>
      <c r="AV89" s="556"/>
      <c r="AW89" s="556"/>
      <c r="AX89" s="556"/>
      <c r="AY89" s="556"/>
      <c r="AZ89" s="556"/>
      <c r="BA89" s="556"/>
      <c r="BB89" s="556"/>
      <c r="BC89" s="556"/>
      <c r="BD89" s="556"/>
      <c r="BE89" s="556"/>
      <c r="BF89" s="556"/>
      <c r="BG89" s="556"/>
      <c r="BH89" s="556"/>
      <c r="BI89" s="556"/>
      <c r="BJ89" s="556"/>
      <c r="BK89" s="556"/>
      <c r="BL89" s="556"/>
      <c r="BM89" s="556"/>
      <c r="BN89" s="557"/>
      <c r="BO89" s="38"/>
      <c r="BP89" s="555"/>
      <c r="BQ89" s="556"/>
      <c r="BR89" s="556"/>
      <c r="BS89" s="556"/>
      <c r="BT89" s="556"/>
      <c r="BU89" s="556"/>
      <c r="BV89" s="556"/>
      <c r="BW89" s="556"/>
      <c r="BX89" s="556"/>
      <c r="BY89" s="556"/>
      <c r="BZ89" s="556"/>
      <c r="CA89" s="556"/>
      <c r="CB89" s="556"/>
      <c r="CC89" s="556"/>
      <c r="CD89" s="556"/>
      <c r="CE89" s="556"/>
      <c r="CF89" s="556"/>
      <c r="CG89" s="556"/>
      <c r="CH89" s="556"/>
      <c r="CI89" s="556"/>
      <c r="CJ89" s="556"/>
      <c r="CK89" s="556"/>
      <c r="CL89" s="556"/>
      <c r="CM89" s="556"/>
      <c r="CN89" s="556"/>
      <c r="CO89" s="556"/>
      <c r="CP89" s="556"/>
      <c r="CQ89" s="556"/>
      <c r="CR89" s="556"/>
      <c r="CS89" s="556"/>
      <c r="CT89" s="556"/>
      <c r="CU89" s="557"/>
      <c r="CV89" s="40"/>
    </row>
    <row r="90" spans="1:100" ht="12.75">
      <c r="A90" s="60"/>
      <c r="B90" s="555"/>
      <c r="C90" s="556"/>
      <c r="D90" s="556"/>
      <c r="E90" s="556"/>
      <c r="F90" s="556"/>
      <c r="G90" s="556"/>
      <c r="H90" s="556"/>
      <c r="I90" s="556"/>
      <c r="J90" s="556"/>
      <c r="K90" s="556"/>
      <c r="L90" s="556"/>
      <c r="M90" s="556"/>
      <c r="N90" s="556"/>
      <c r="O90" s="556"/>
      <c r="P90" s="556"/>
      <c r="Q90" s="556"/>
      <c r="R90" s="556"/>
      <c r="S90" s="556"/>
      <c r="T90" s="556"/>
      <c r="U90" s="556"/>
      <c r="V90" s="556"/>
      <c r="W90" s="556"/>
      <c r="X90" s="556"/>
      <c r="Y90" s="556"/>
      <c r="Z90" s="556"/>
      <c r="AA90" s="556"/>
      <c r="AB90" s="556"/>
      <c r="AC90" s="556"/>
      <c r="AD90" s="556"/>
      <c r="AE90" s="556"/>
      <c r="AF90" s="556"/>
      <c r="AG90" s="557"/>
      <c r="AH90" s="38"/>
      <c r="AI90" s="555"/>
      <c r="AJ90" s="556"/>
      <c r="AK90" s="556"/>
      <c r="AL90" s="556"/>
      <c r="AM90" s="556"/>
      <c r="AN90" s="556"/>
      <c r="AO90" s="556"/>
      <c r="AP90" s="556"/>
      <c r="AQ90" s="556"/>
      <c r="AR90" s="556"/>
      <c r="AS90" s="556"/>
      <c r="AT90" s="556"/>
      <c r="AU90" s="556"/>
      <c r="AV90" s="556"/>
      <c r="AW90" s="556"/>
      <c r="AX90" s="556"/>
      <c r="AY90" s="556"/>
      <c r="AZ90" s="556"/>
      <c r="BA90" s="556"/>
      <c r="BB90" s="556"/>
      <c r="BC90" s="556"/>
      <c r="BD90" s="556"/>
      <c r="BE90" s="556"/>
      <c r="BF90" s="556"/>
      <c r="BG90" s="556"/>
      <c r="BH90" s="556"/>
      <c r="BI90" s="556"/>
      <c r="BJ90" s="556"/>
      <c r="BK90" s="556"/>
      <c r="BL90" s="556"/>
      <c r="BM90" s="556"/>
      <c r="BN90" s="557"/>
      <c r="BO90" s="38"/>
      <c r="BP90" s="555"/>
      <c r="BQ90" s="556"/>
      <c r="BR90" s="556"/>
      <c r="BS90" s="556"/>
      <c r="BT90" s="556"/>
      <c r="BU90" s="556"/>
      <c r="BV90" s="556"/>
      <c r="BW90" s="556"/>
      <c r="BX90" s="556"/>
      <c r="BY90" s="556"/>
      <c r="BZ90" s="556"/>
      <c r="CA90" s="556"/>
      <c r="CB90" s="556"/>
      <c r="CC90" s="556"/>
      <c r="CD90" s="556"/>
      <c r="CE90" s="556"/>
      <c r="CF90" s="556"/>
      <c r="CG90" s="556"/>
      <c r="CH90" s="556"/>
      <c r="CI90" s="556"/>
      <c r="CJ90" s="556"/>
      <c r="CK90" s="556"/>
      <c r="CL90" s="556"/>
      <c r="CM90" s="556"/>
      <c r="CN90" s="556"/>
      <c r="CO90" s="556"/>
      <c r="CP90" s="556"/>
      <c r="CQ90" s="556"/>
      <c r="CR90" s="556"/>
      <c r="CS90" s="556"/>
      <c r="CT90" s="556"/>
      <c r="CU90" s="557"/>
      <c r="CV90" s="40"/>
    </row>
    <row r="91" spans="1:100" ht="12.75">
      <c r="A91" s="60"/>
      <c r="B91" s="558"/>
      <c r="C91" s="559"/>
      <c r="D91" s="559"/>
      <c r="E91" s="559"/>
      <c r="F91" s="559"/>
      <c r="G91" s="559"/>
      <c r="H91" s="559"/>
      <c r="I91" s="559"/>
      <c r="J91" s="559"/>
      <c r="K91" s="559"/>
      <c r="L91" s="559"/>
      <c r="M91" s="559"/>
      <c r="N91" s="559"/>
      <c r="O91" s="559"/>
      <c r="P91" s="559"/>
      <c r="Q91" s="559"/>
      <c r="R91" s="559"/>
      <c r="S91" s="559"/>
      <c r="T91" s="559"/>
      <c r="U91" s="559"/>
      <c r="V91" s="559"/>
      <c r="W91" s="559"/>
      <c r="X91" s="559"/>
      <c r="Y91" s="559"/>
      <c r="Z91" s="559"/>
      <c r="AA91" s="559"/>
      <c r="AB91" s="559"/>
      <c r="AC91" s="559"/>
      <c r="AD91" s="559"/>
      <c r="AE91" s="559"/>
      <c r="AF91" s="559"/>
      <c r="AG91" s="560"/>
      <c r="AH91" s="38"/>
      <c r="AI91" s="558"/>
      <c r="AJ91" s="559"/>
      <c r="AK91" s="559"/>
      <c r="AL91" s="559"/>
      <c r="AM91" s="559"/>
      <c r="AN91" s="559"/>
      <c r="AO91" s="559"/>
      <c r="AP91" s="559"/>
      <c r="AQ91" s="559"/>
      <c r="AR91" s="559"/>
      <c r="AS91" s="559"/>
      <c r="AT91" s="559"/>
      <c r="AU91" s="559"/>
      <c r="AV91" s="559"/>
      <c r="AW91" s="559"/>
      <c r="AX91" s="559"/>
      <c r="AY91" s="559"/>
      <c r="AZ91" s="559"/>
      <c r="BA91" s="559"/>
      <c r="BB91" s="559"/>
      <c r="BC91" s="559"/>
      <c r="BD91" s="559"/>
      <c r="BE91" s="559"/>
      <c r="BF91" s="559"/>
      <c r="BG91" s="559"/>
      <c r="BH91" s="559"/>
      <c r="BI91" s="559"/>
      <c r="BJ91" s="559"/>
      <c r="BK91" s="559"/>
      <c r="BL91" s="559"/>
      <c r="BM91" s="559"/>
      <c r="BN91" s="560"/>
      <c r="BO91" s="38"/>
      <c r="BP91" s="558"/>
      <c r="BQ91" s="559"/>
      <c r="BR91" s="559"/>
      <c r="BS91" s="559"/>
      <c r="BT91" s="559"/>
      <c r="BU91" s="559"/>
      <c r="BV91" s="559"/>
      <c r="BW91" s="559"/>
      <c r="BX91" s="559"/>
      <c r="BY91" s="559"/>
      <c r="BZ91" s="559"/>
      <c r="CA91" s="559"/>
      <c r="CB91" s="559"/>
      <c r="CC91" s="559"/>
      <c r="CD91" s="559"/>
      <c r="CE91" s="559"/>
      <c r="CF91" s="559"/>
      <c r="CG91" s="559"/>
      <c r="CH91" s="559"/>
      <c r="CI91" s="559"/>
      <c r="CJ91" s="559"/>
      <c r="CK91" s="559"/>
      <c r="CL91" s="559"/>
      <c r="CM91" s="559"/>
      <c r="CN91" s="559"/>
      <c r="CO91" s="559"/>
      <c r="CP91" s="559"/>
      <c r="CQ91" s="559"/>
      <c r="CR91" s="559"/>
      <c r="CS91" s="559"/>
      <c r="CT91" s="559"/>
      <c r="CU91" s="560"/>
      <c r="CV91" s="40"/>
    </row>
    <row r="92" spans="1:100" ht="12.75">
      <c r="A92" s="60"/>
      <c r="B92" s="561" t="s">
        <v>1076</v>
      </c>
      <c r="C92" s="509"/>
      <c r="D92" s="509"/>
      <c r="E92" s="509"/>
      <c r="F92" s="509"/>
      <c r="G92" s="509"/>
      <c r="H92" s="509"/>
      <c r="I92" s="509"/>
      <c r="J92" s="509"/>
      <c r="K92" s="509"/>
      <c r="L92" s="509"/>
      <c r="M92" s="509"/>
      <c r="N92" s="509"/>
      <c r="O92" s="509"/>
      <c r="P92" s="509"/>
      <c r="Q92" s="509"/>
      <c r="R92" s="509"/>
      <c r="S92" s="509"/>
      <c r="T92" s="509"/>
      <c r="U92" s="509"/>
      <c r="V92" s="509"/>
      <c r="W92" s="509"/>
      <c r="X92" s="509"/>
      <c r="Y92" s="509"/>
      <c r="Z92" s="509"/>
      <c r="AA92" s="509"/>
      <c r="AB92" s="509"/>
      <c r="AC92" s="509"/>
      <c r="AD92" s="509"/>
      <c r="AE92" s="509"/>
      <c r="AF92" s="509"/>
      <c r="AG92" s="562"/>
      <c r="AH92" s="38"/>
      <c r="AI92" s="561" t="s">
        <v>1076</v>
      </c>
      <c r="AJ92" s="509"/>
      <c r="AK92" s="509"/>
      <c r="AL92" s="509"/>
      <c r="AM92" s="509"/>
      <c r="AN92" s="509"/>
      <c r="AO92" s="509"/>
      <c r="AP92" s="509"/>
      <c r="AQ92" s="509"/>
      <c r="AR92" s="509"/>
      <c r="AS92" s="509"/>
      <c r="AT92" s="509"/>
      <c r="AU92" s="509"/>
      <c r="AV92" s="509"/>
      <c r="AW92" s="509"/>
      <c r="AX92" s="509"/>
      <c r="AY92" s="509"/>
      <c r="AZ92" s="509"/>
      <c r="BA92" s="509"/>
      <c r="BB92" s="509"/>
      <c r="BC92" s="509"/>
      <c r="BD92" s="509"/>
      <c r="BE92" s="509"/>
      <c r="BF92" s="509"/>
      <c r="BG92" s="509"/>
      <c r="BH92" s="509"/>
      <c r="BI92" s="509"/>
      <c r="BJ92" s="509"/>
      <c r="BK92" s="509"/>
      <c r="BL92" s="509"/>
      <c r="BM92" s="509"/>
      <c r="BN92" s="562"/>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40"/>
    </row>
    <row r="93" spans="1:100" ht="12.75">
      <c r="A93" s="60"/>
      <c r="B93" s="555">
        <f>IF(Powers!G31="","",Powers!G31)</f>
      </c>
      <c r="C93" s="556"/>
      <c r="D93" s="556"/>
      <c r="E93" s="556"/>
      <c r="F93" s="556"/>
      <c r="G93" s="556"/>
      <c r="H93" s="556"/>
      <c r="I93" s="556"/>
      <c r="J93" s="556"/>
      <c r="K93" s="556"/>
      <c r="L93" s="556"/>
      <c r="M93" s="556"/>
      <c r="N93" s="556"/>
      <c r="O93" s="556"/>
      <c r="P93" s="556"/>
      <c r="Q93" s="556"/>
      <c r="R93" s="556"/>
      <c r="S93" s="556"/>
      <c r="T93" s="556"/>
      <c r="U93" s="556"/>
      <c r="V93" s="556"/>
      <c r="W93" s="556"/>
      <c r="X93" s="556"/>
      <c r="Y93" s="556"/>
      <c r="Z93" s="556"/>
      <c r="AA93" s="556"/>
      <c r="AB93" s="556"/>
      <c r="AC93" s="556"/>
      <c r="AD93" s="556"/>
      <c r="AE93" s="556"/>
      <c r="AF93" s="556"/>
      <c r="AG93" s="557"/>
      <c r="AH93" s="38"/>
      <c r="AI93" s="555">
        <f>IF(Powers!Q31="","",Powers!Q31)</f>
      </c>
      <c r="AJ93" s="556"/>
      <c r="AK93" s="556"/>
      <c r="AL93" s="556"/>
      <c r="AM93" s="556"/>
      <c r="AN93" s="556"/>
      <c r="AO93" s="556"/>
      <c r="AP93" s="556"/>
      <c r="AQ93" s="556"/>
      <c r="AR93" s="556"/>
      <c r="AS93" s="556"/>
      <c r="AT93" s="556"/>
      <c r="AU93" s="556"/>
      <c r="AV93" s="556"/>
      <c r="AW93" s="556"/>
      <c r="AX93" s="556"/>
      <c r="AY93" s="556"/>
      <c r="AZ93" s="556"/>
      <c r="BA93" s="556"/>
      <c r="BB93" s="556"/>
      <c r="BC93" s="556"/>
      <c r="BD93" s="556"/>
      <c r="BE93" s="556"/>
      <c r="BF93" s="556"/>
      <c r="BG93" s="556"/>
      <c r="BH93" s="556"/>
      <c r="BI93" s="556"/>
      <c r="BJ93" s="556"/>
      <c r="BK93" s="556"/>
      <c r="BL93" s="556"/>
      <c r="BM93" s="556"/>
      <c r="BN93" s="557"/>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40"/>
    </row>
    <row r="94" spans="1:100" ht="12.75">
      <c r="A94" s="60"/>
      <c r="B94" s="555"/>
      <c r="C94" s="556"/>
      <c r="D94" s="556"/>
      <c r="E94" s="556"/>
      <c r="F94" s="556"/>
      <c r="G94" s="556"/>
      <c r="H94" s="556"/>
      <c r="I94" s="556"/>
      <c r="J94" s="556"/>
      <c r="K94" s="556"/>
      <c r="L94" s="556"/>
      <c r="M94" s="556"/>
      <c r="N94" s="556"/>
      <c r="O94" s="556"/>
      <c r="P94" s="556"/>
      <c r="Q94" s="556"/>
      <c r="R94" s="556"/>
      <c r="S94" s="556"/>
      <c r="T94" s="556"/>
      <c r="U94" s="556"/>
      <c r="V94" s="556"/>
      <c r="W94" s="556"/>
      <c r="X94" s="556"/>
      <c r="Y94" s="556"/>
      <c r="Z94" s="556"/>
      <c r="AA94" s="556"/>
      <c r="AB94" s="556"/>
      <c r="AC94" s="556"/>
      <c r="AD94" s="556"/>
      <c r="AE94" s="556"/>
      <c r="AF94" s="556"/>
      <c r="AG94" s="557"/>
      <c r="AH94" s="38"/>
      <c r="AI94" s="555"/>
      <c r="AJ94" s="556"/>
      <c r="AK94" s="556"/>
      <c r="AL94" s="556"/>
      <c r="AM94" s="556"/>
      <c r="AN94" s="556"/>
      <c r="AO94" s="556"/>
      <c r="AP94" s="556"/>
      <c r="AQ94" s="556"/>
      <c r="AR94" s="556"/>
      <c r="AS94" s="556"/>
      <c r="AT94" s="556"/>
      <c r="AU94" s="556"/>
      <c r="AV94" s="556"/>
      <c r="AW94" s="556"/>
      <c r="AX94" s="556"/>
      <c r="AY94" s="556"/>
      <c r="AZ94" s="556"/>
      <c r="BA94" s="556"/>
      <c r="BB94" s="556"/>
      <c r="BC94" s="556"/>
      <c r="BD94" s="556"/>
      <c r="BE94" s="556"/>
      <c r="BF94" s="556"/>
      <c r="BG94" s="556"/>
      <c r="BH94" s="556"/>
      <c r="BI94" s="556"/>
      <c r="BJ94" s="556"/>
      <c r="BK94" s="556"/>
      <c r="BL94" s="556"/>
      <c r="BM94" s="556"/>
      <c r="BN94" s="557"/>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40"/>
    </row>
    <row r="95" spans="1:100" ht="12.75">
      <c r="A95" s="60"/>
      <c r="B95" s="555"/>
      <c r="C95" s="556"/>
      <c r="D95" s="556"/>
      <c r="E95" s="556"/>
      <c r="F95" s="556"/>
      <c r="G95" s="556"/>
      <c r="H95" s="556"/>
      <c r="I95" s="556"/>
      <c r="J95" s="556"/>
      <c r="K95" s="556"/>
      <c r="L95" s="556"/>
      <c r="M95" s="556"/>
      <c r="N95" s="556"/>
      <c r="O95" s="556"/>
      <c r="P95" s="556"/>
      <c r="Q95" s="556"/>
      <c r="R95" s="556"/>
      <c r="S95" s="556"/>
      <c r="T95" s="556"/>
      <c r="U95" s="556"/>
      <c r="V95" s="556"/>
      <c r="W95" s="556"/>
      <c r="X95" s="556"/>
      <c r="Y95" s="556"/>
      <c r="Z95" s="556"/>
      <c r="AA95" s="556"/>
      <c r="AB95" s="556"/>
      <c r="AC95" s="556"/>
      <c r="AD95" s="556"/>
      <c r="AE95" s="556"/>
      <c r="AF95" s="556"/>
      <c r="AG95" s="557"/>
      <c r="AH95" s="38"/>
      <c r="AI95" s="555"/>
      <c r="AJ95" s="556"/>
      <c r="AK95" s="556"/>
      <c r="AL95" s="556"/>
      <c r="AM95" s="556"/>
      <c r="AN95" s="556"/>
      <c r="AO95" s="556"/>
      <c r="AP95" s="556"/>
      <c r="AQ95" s="556"/>
      <c r="AR95" s="556"/>
      <c r="AS95" s="556"/>
      <c r="AT95" s="556"/>
      <c r="AU95" s="556"/>
      <c r="AV95" s="556"/>
      <c r="AW95" s="556"/>
      <c r="AX95" s="556"/>
      <c r="AY95" s="556"/>
      <c r="AZ95" s="556"/>
      <c r="BA95" s="556"/>
      <c r="BB95" s="556"/>
      <c r="BC95" s="556"/>
      <c r="BD95" s="556"/>
      <c r="BE95" s="556"/>
      <c r="BF95" s="556"/>
      <c r="BG95" s="556"/>
      <c r="BH95" s="556"/>
      <c r="BI95" s="556"/>
      <c r="BJ95" s="556"/>
      <c r="BK95" s="556"/>
      <c r="BL95" s="556"/>
      <c r="BM95" s="556"/>
      <c r="BN95" s="557"/>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40"/>
    </row>
    <row r="96" spans="1:100" ht="12.75">
      <c r="A96" s="60"/>
      <c r="B96" s="555"/>
      <c r="C96" s="556"/>
      <c r="D96" s="556"/>
      <c r="E96" s="556"/>
      <c r="F96" s="556"/>
      <c r="G96" s="556"/>
      <c r="H96" s="556"/>
      <c r="I96" s="556"/>
      <c r="J96" s="556"/>
      <c r="K96" s="556"/>
      <c r="L96" s="556"/>
      <c r="M96" s="556"/>
      <c r="N96" s="556"/>
      <c r="O96" s="556"/>
      <c r="P96" s="556"/>
      <c r="Q96" s="556"/>
      <c r="R96" s="556"/>
      <c r="S96" s="556"/>
      <c r="T96" s="556"/>
      <c r="U96" s="556"/>
      <c r="V96" s="556"/>
      <c r="W96" s="556"/>
      <c r="X96" s="556"/>
      <c r="Y96" s="556"/>
      <c r="Z96" s="556"/>
      <c r="AA96" s="556"/>
      <c r="AB96" s="556"/>
      <c r="AC96" s="556"/>
      <c r="AD96" s="556"/>
      <c r="AE96" s="556"/>
      <c r="AF96" s="556"/>
      <c r="AG96" s="557"/>
      <c r="AH96" s="38"/>
      <c r="AI96" s="555"/>
      <c r="AJ96" s="556"/>
      <c r="AK96" s="556"/>
      <c r="AL96" s="556"/>
      <c r="AM96" s="556"/>
      <c r="AN96" s="556"/>
      <c r="AO96" s="556"/>
      <c r="AP96" s="556"/>
      <c r="AQ96" s="556"/>
      <c r="AR96" s="556"/>
      <c r="AS96" s="556"/>
      <c r="AT96" s="556"/>
      <c r="AU96" s="556"/>
      <c r="AV96" s="556"/>
      <c r="AW96" s="556"/>
      <c r="AX96" s="556"/>
      <c r="AY96" s="556"/>
      <c r="AZ96" s="556"/>
      <c r="BA96" s="556"/>
      <c r="BB96" s="556"/>
      <c r="BC96" s="556"/>
      <c r="BD96" s="556"/>
      <c r="BE96" s="556"/>
      <c r="BF96" s="556"/>
      <c r="BG96" s="556"/>
      <c r="BH96" s="556"/>
      <c r="BI96" s="556"/>
      <c r="BJ96" s="556"/>
      <c r="BK96" s="556"/>
      <c r="BL96" s="556"/>
      <c r="BM96" s="556"/>
      <c r="BN96" s="557"/>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40"/>
    </row>
    <row r="97" spans="1:100" ht="12.75">
      <c r="A97" s="60"/>
      <c r="B97" s="558"/>
      <c r="C97" s="559"/>
      <c r="D97" s="559"/>
      <c r="E97" s="559"/>
      <c r="F97" s="559"/>
      <c r="G97" s="559"/>
      <c r="H97" s="559"/>
      <c r="I97" s="559"/>
      <c r="J97" s="559"/>
      <c r="K97" s="559"/>
      <c r="L97" s="559"/>
      <c r="M97" s="559"/>
      <c r="N97" s="559"/>
      <c r="O97" s="559"/>
      <c r="P97" s="559"/>
      <c r="Q97" s="559"/>
      <c r="R97" s="559"/>
      <c r="S97" s="559"/>
      <c r="T97" s="559"/>
      <c r="U97" s="559"/>
      <c r="V97" s="559"/>
      <c r="W97" s="559"/>
      <c r="X97" s="559"/>
      <c r="Y97" s="559"/>
      <c r="Z97" s="559"/>
      <c r="AA97" s="559"/>
      <c r="AB97" s="559"/>
      <c r="AC97" s="559"/>
      <c r="AD97" s="559"/>
      <c r="AE97" s="559"/>
      <c r="AF97" s="559"/>
      <c r="AG97" s="560"/>
      <c r="AH97" s="38"/>
      <c r="AI97" s="558"/>
      <c r="AJ97" s="559"/>
      <c r="AK97" s="559"/>
      <c r="AL97" s="559"/>
      <c r="AM97" s="559"/>
      <c r="AN97" s="559"/>
      <c r="AO97" s="559"/>
      <c r="AP97" s="559"/>
      <c r="AQ97" s="559"/>
      <c r="AR97" s="559"/>
      <c r="AS97" s="559"/>
      <c r="AT97" s="559"/>
      <c r="AU97" s="559"/>
      <c r="AV97" s="559"/>
      <c r="AW97" s="559"/>
      <c r="AX97" s="559"/>
      <c r="AY97" s="559"/>
      <c r="AZ97" s="559"/>
      <c r="BA97" s="559"/>
      <c r="BB97" s="559"/>
      <c r="BC97" s="559"/>
      <c r="BD97" s="559"/>
      <c r="BE97" s="559"/>
      <c r="BF97" s="559"/>
      <c r="BG97" s="559"/>
      <c r="BH97" s="559"/>
      <c r="BI97" s="559"/>
      <c r="BJ97" s="559"/>
      <c r="BK97" s="559"/>
      <c r="BL97" s="559"/>
      <c r="BM97" s="559"/>
      <c r="BN97" s="560"/>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40"/>
    </row>
    <row r="98" spans="1:100" ht="12.75">
      <c r="A98" s="60"/>
      <c r="B98" s="561" t="s">
        <v>1077</v>
      </c>
      <c r="C98" s="509"/>
      <c r="D98" s="509"/>
      <c r="E98" s="509"/>
      <c r="F98" s="509"/>
      <c r="G98" s="509"/>
      <c r="H98" s="509"/>
      <c r="I98" s="509"/>
      <c r="J98" s="509"/>
      <c r="K98" s="509"/>
      <c r="L98" s="509"/>
      <c r="M98" s="509"/>
      <c r="N98" s="509"/>
      <c r="O98" s="509"/>
      <c r="P98" s="509"/>
      <c r="Q98" s="509"/>
      <c r="R98" s="509"/>
      <c r="S98" s="509"/>
      <c r="T98" s="509"/>
      <c r="U98" s="509"/>
      <c r="V98" s="509"/>
      <c r="W98" s="509"/>
      <c r="X98" s="509"/>
      <c r="Y98" s="509"/>
      <c r="Z98" s="509"/>
      <c r="AA98" s="509"/>
      <c r="AB98" s="509"/>
      <c r="AC98" s="509"/>
      <c r="AD98" s="509"/>
      <c r="AE98" s="509"/>
      <c r="AF98" s="509"/>
      <c r="AG98" s="562"/>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40"/>
    </row>
    <row r="99" spans="1:100" ht="12.75">
      <c r="A99" s="60"/>
      <c r="B99" s="555">
        <f>IF(Powers!G33="","",Powers!G33)</f>
      </c>
      <c r="C99" s="556"/>
      <c r="D99" s="556"/>
      <c r="E99" s="556"/>
      <c r="F99" s="556"/>
      <c r="G99" s="556"/>
      <c r="H99" s="556"/>
      <c r="I99" s="556"/>
      <c r="J99" s="556"/>
      <c r="K99" s="556"/>
      <c r="L99" s="556"/>
      <c r="M99" s="556"/>
      <c r="N99" s="556"/>
      <c r="O99" s="556"/>
      <c r="P99" s="556"/>
      <c r="Q99" s="556"/>
      <c r="R99" s="556"/>
      <c r="S99" s="556"/>
      <c r="T99" s="556"/>
      <c r="U99" s="556"/>
      <c r="V99" s="556"/>
      <c r="W99" s="556"/>
      <c r="X99" s="556"/>
      <c r="Y99" s="556"/>
      <c r="Z99" s="556"/>
      <c r="AA99" s="556"/>
      <c r="AB99" s="556"/>
      <c r="AC99" s="556"/>
      <c r="AD99" s="556"/>
      <c r="AE99" s="556"/>
      <c r="AF99" s="556"/>
      <c r="AG99" s="557"/>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40"/>
    </row>
    <row r="100" spans="1:100" ht="12.75">
      <c r="A100" s="60"/>
      <c r="B100" s="555"/>
      <c r="C100" s="556"/>
      <c r="D100" s="556"/>
      <c r="E100" s="556"/>
      <c r="F100" s="556"/>
      <c r="G100" s="556"/>
      <c r="H100" s="556"/>
      <c r="I100" s="556"/>
      <c r="J100" s="556"/>
      <c r="K100" s="556"/>
      <c r="L100" s="556"/>
      <c r="M100" s="556"/>
      <c r="N100" s="556"/>
      <c r="O100" s="556"/>
      <c r="P100" s="556"/>
      <c r="Q100" s="556"/>
      <c r="R100" s="556"/>
      <c r="S100" s="556"/>
      <c r="T100" s="556"/>
      <c r="U100" s="556"/>
      <c r="V100" s="556"/>
      <c r="W100" s="556"/>
      <c r="X100" s="556"/>
      <c r="Y100" s="556"/>
      <c r="Z100" s="556"/>
      <c r="AA100" s="556"/>
      <c r="AB100" s="556"/>
      <c r="AC100" s="556"/>
      <c r="AD100" s="556"/>
      <c r="AE100" s="556"/>
      <c r="AF100" s="556"/>
      <c r="AG100" s="557"/>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40"/>
    </row>
    <row r="101" spans="1:100" ht="12.75">
      <c r="A101" s="60"/>
      <c r="B101" s="555"/>
      <c r="C101" s="556"/>
      <c r="D101" s="556"/>
      <c r="E101" s="556"/>
      <c r="F101" s="556"/>
      <c r="G101" s="556"/>
      <c r="H101" s="556"/>
      <c r="I101" s="556"/>
      <c r="J101" s="556"/>
      <c r="K101" s="556"/>
      <c r="L101" s="556"/>
      <c r="M101" s="556"/>
      <c r="N101" s="556"/>
      <c r="O101" s="556"/>
      <c r="P101" s="556"/>
      <c r="Q101" s="556"/>
      <c r="R101" s="556"/>
      <c r="S101" s="556"/>
      <c r="T101" s="556"/>
      <c r="U101" s="556"/>
      <c r="V101" s="556"/>
      <c r="W101" s="556"/>
      <c r="X101" s="556"/>
      <c r="Y101" s="556"/>
      <c r="Z101" s="556"/>
      <c r="AA101" s="556"/>
      <c r="AB101" s="556"/>
      <c r="AC101" s="556"/>
      <c r="AD101" s="556"/>
      <c r="AE101" s="556"/>
      <c r="AF101" s="556"/>
      <c r="AG101" s="557"/>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40"/>
    </row>
    <row r="102" spans="1:100" ht="12.75">
      <c r="A102" s="60"/>
      <c r="B102" s="555"/>
      <c r="C102" s="556"/>
      <c r="D102" s="556"/>
      <c r="E102" s="556"/>
      <c r="F102" s="556"/>
      <c r="G102" s="556"/>
      <c r="H102" s="556"/>
      <c r="I102" s="556"/>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7"/>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40"/>
    </row>
    <row r="103" spans="1:100" ht="12.75">
      <c r="A103" s="60"/>
      <c r="B103" s="558"/>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60"/>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40"/>
    </row>
    <row r="104" spans="1:100" ht="12.75">
      <c r="A104" s="60"/>
      <c r="B104" s="561" t="s">
        <v>1078</v>
      </c>
      <c r="C104" s="509"/>
      <c r="D104" s="509"/>
      <c r="E104" s="509"/>
      <c r="F104" s="509"/>
      <c r="G104" s="509"/>
      <c r="H104" s="509"/>
      <c r="I104" s="509"/>
      <c r="J104" s="509"/>
      <c r="K104" s="509"/>
      <c r="L104" s="509"/>
      <c r="M104" s="509"/>
      <c r="N104" s="509"/>
      <c r="O104" s="509"/>
      <c r="P104" s="509"/>
      <c r="Q104" s="509"/>
      <c r="R104" s="509"/>
      <c r="S104" s="509"/>
      <c r="T104" s="509"/>
      <c r="U104" s="509"/>
      <c r="V104" s="509"/>
      <c r="W104" s="509"/>
      <c r="X104" s="509"/>
      <c r="Y104" s="509"/>
      <c r="Z104" s="509"/>
      <c r="AA104" s="509"/>
      <c r="AB104" s="509"/>
      <c r="AC104" s="509"/>
      <c r="AD104" s="509"/>
      <c r="AE104" s="509"/>
      <c r="AF104" s="509"/>
      <c r="AG104" s="562"/>
      <c r="AH104" s="38"/>
      <c r="AI104" s="561" t="s">
        <v>1078</v>
      </c>
      <c r="AJ104" s="509"/>
      <c r="AK104" s="509"/>
      <c r="AL104" s="509"/>
      <c r="AM104" s="509"/>
      <c r="AN104" s="509"/>
      <c r="AO104" s="509"/>
      <c r="AP104" s="509"/>
      <c r="AQ104" s="509"/>
      <c r="AR104" s="509"/>
      <c r="AS104" s="509"/>
      <c r="AT104" s="509"/>
      <c r="AU104" s="509"/>
      <c r="AV104" s="509"/>
      <c r="AW104" s="509"/>
      <c r="AX104" s="509"/>
      <c r="AY104" s="509"/>
      <c r="AZ104" s="509"/>
      <c r="BA104" s="509"/>
      <c r="BB104" s="509"/>
      <c r="BC104" s="509"/>
      <c r="BD104" s="509"/>
      <c r="BE104" s="509"/>
      <c r="BF104" s="509"/>
      <c r="BG104" s="509"/>
      <c r="BH104" s="509"/>
      <c r="BI104" s="509"/>
      <c r="BJ104" s="509"/>
      <c r="BK104" s="509"/>
      <c r="BL104" s="509"/>
      <c r="BM104" s="509"/>
      <c r="BN104" s="562"/>
      <c r="BO104" s="38"/>
      <c r="BP104" s="561" t="s">
        <v>1078</v>
      </c>
      <c r="BQ104" s="509"/>
      <c r="BR104" s="509"/>
      <c r="BS104" s="509"/>
      <c r="BT104" s="509"/>
      <c r="BU104" s="509"/>
      <c r="BV104" s="509"/>
      <c r="BW104" s="509"/>
      <c r="BX104" s="509"/>
      <c r="BY104" s="509"/>
      <c r="BZ104" s="509"/>
      <c r="CA104" s="509"/>
      <c r="CB104" s="509"/>
      <c r="CC104" s="509"/>
      <c r="CD104" s="509"/>
      <c r="CE104" s="509"/>
      <c r="CF104" s="509"/>
      <c r="CG104" s="509"/>
      <c r="CH104" s="509"/>
      <c r="CI104" s="509"/>
      <c r="CJ104" s="509"/>
      <c r="CK104" s="509"/>
      <c r="CL104" s="509"/>
      <c r="CM104" s="509"/>
      <c r="CN104" s="509"/>
      <c r="CO104" s="509"/>
      <c r="CP104" s="509"/>
      <c r="CQ104" s="509"/>
      <c r="CR104" s="509"/>
      <c r="CS104" s="509"/>
      <c r="CT104" s="509"/>
      <c r="CU104" s="562"/>
      <c r="CV104" s="40"/>
    </row>
    <row r="105" spans="1:100" ht="12.75">
      <c r="A105" s="60"/>
      <c r="B105" s="555">
        <f>IF(Powers!G35="","",Powers!G35)</f>
      </c>
      <c r="C105" s="556"/>
      <c r="D105" s="556"/>
      <c r="E105" s="556"/>
      <c r="F105" s="556"/>
      <c r="G105" s="556"/>
      <c r="H105" s="556"/>
      <c r="I105" s="556"/>
      <c r="J105" s="556"/>
      <c r="K105" s="556"/>
      <c r="L105" s="556"/>
      <c r="M105" s="556"/>
      <c r="N105" s="556"/>
      <c r="O105" s="556"/>
      <c r="P105" s="556"/>
      <c r="Q105" s="556"/>
      <c r="R105" s="556"/>
      <c r="S105" s="556"/>
      <c r="T105" s="556"/>
      <c r="U105" s="556"/>
      <c r="V105" s="556"/>
      <c r="W105" s="556"/>
      <c r="X105" s="556"/>
      <c r="Y105" s="556"/>
      <c r="Z105" s="556"/>
      <c r="AA105" s="556"/>
      <c r="AB105" s="556"/>
      <c r="AC105" s="556"/>
      <c r="AD105" s="556"/>
      <c r="AE105" s="556"/>
      <c r="AF105" s="556"/>
      <c r="AG105" s="557"/>
      <c r="AH105" s="38"/>
      <c r="AI105" s="555">
        <f>IF(Powers!Q35="","",Powers!Q35)</f>
      </c>
      <c r="AJ105" s="556"/>
      <c r="AK105" s="556"/>
      <c r="AL105" s="556"/>
      <c r="AM105" s="556"/>
      <c r="AN105" s="556"/>
      <c r="AO105" s="556"/>
      <c r="AP105" s="556"/>
      <c r="AQ105" s="556"/>
      <c r="AR105" s="556"/>
      <c r="AS105" s="556"/>
      <c r="AT105" s="556"/>
      <c r="AU105" s="556"/>
      <c r="AV105" s="556"/>
      <c r="AW105" s="556"/>
      <c r="AX105" s="556"/>
      <c r="AY105" s="556"/>
      <c r="AZ105" s="556"/>
      <c r="BA105" s="556"/>
      <c r="BB105" s="556"/>
      <c r="BC105" s="556"/>
      <c r="BD105" s="556"/>
      <c r="BE105" s="556"/>
      <c r="BF105" s="556"/>
      <c r="BG105" s="556"/>
      <c r="BH105" s="556"/>
      <c r="BI105" s="556"/>
      <c r="BJ105" s="556"/>
      <c r="BK105" s="556"/>
      <c r="BL105" s="556"/>
      <c r="BM105" s="556"/>
      <c r="BN105" s="557"/>
      <c r="BO105" s="38"/>
      <c r="BP105" s="555">
        <f>IF(Powers!AA35="","",Powers!AA35)</f>
      </c>
      <c r="BQ105" s="556"/>
      <c r="BR105" s="556"/>
      <c r="BS105" s="556"/>
      <c r="BT105" s="556"/>
      <c r="BU105" s="556"/>
      <c r="BV105" s="556"/>
      <c r="BW105" s="556"/>
      <c r="BX105" s="556"/>
      <c r="BY105" s="556"/>
      <c r="BZ105" s="556"/>
      <c r="CA105" s="556"/>
      <c r="CB105" s="556"/>
      <c r="CC105" s="556"/>
      <c r="CD105" s="556"/>
      <c r="CE105" s="556"/>
      <c r="CF105" s="556"/>
      <c r="CG105" s="556"/>
      <c r="CH105" s="556"/>
      <c r="CI105" s="556"/>
      <c r="CJ105" s="556"/>
      <c r="CK105" s="556"/>
      <c r="CL105" s="556"/>
      <c r="CM105" s="556"/>
      <c r="CN105" s="556"/>
      <c r="CO105" s="556"/>
      <c r="CP105" s="556"/>
      <c r="CQ105" s="556"/>
      <c r="CR105" s="556"/>
      <c r="CS105" s="556"/>
      <c r="CT105" s="556"/>
      <c r="CU105" s="557"/>
      <c r="CV105" s="40"/>
    </row>
    <row r="106" spans="1:100" ht="12.75">
      <c r="A106" s="60"/>
      <c r="B106" s="555"/>
      <c r="C106" s="556"/>
      <c r="D106" s="556"/>
      <c r="E106" s="556"/>
      <c r="F106" s="556"/>
      <c r="G106" s="556"/>
      <c r="H106" s="556"/>
      <c r="I106" s="556"/>
      <c r="J106" s="556"/>
      <c r="K106" s="556"/>
      <c r="L106" s="556"/>
      <c r="M106" s="556"/>
      <c r="N106" s="556"/>
      <c r="O106" s="556"/>
      <c r="P106" s="556"/>
      <c r="Q106" s="556"/>
      <c r="R106" s="556"/>
      <c r="S106" s="556"/>
      <c r="T106" s="556"/>
      <c r="U106" s="556"/>
      <c r="V106" s="556"/>
      <c r="W106" s="556"/>
      <c r="X106" s="556"/>
      <c r="Y106" s="556"/>
      <c r="Z106" s="556"/>
      <c r="AA106" s="556"/>
      <c r="AB106" s="556"/>
      <c r="AC106" s="556"/>
      <c r="AD106" s="556"/>
      <c r="AE106" s="556"/>
      <c r="AF106" s="556"/>
      <c r="AG106" s="557"/>
      <c r="AH106" s="38"/>
      <c r="AI106" s="555"/>
      <c r="AJ106" s="556"/>
      <c r="AK106" s="556"/>
      <c r="AL106" s="556"/>
      <c r="AM106" s="556"/>
      <c r="AN106" s="556"/>
      <c r="AO106" s="556"/>
      <c r="AP106" s="556"/>
      <c r="AQ106" s="556"/>
      <c r="AR106" s="556"/>
      <c r="AS106" s="556"/>
      <c r="AT106" s="556"/>
      <c r="AU106" s="556"/>
      <c r="AV106" s="556"/>
      <c r="AW106" s="556"/>
      <c r="AX106" s="556"/>
      <c r="AY106" s="556"/>
      <c r="AZ106" s="556"/>
      <c r="BA106" s="556"/>
      <c r="BB106" s="556"/>
      <c r="BC106" s="556"/>
      <c r="BD106" s="556"/>
      <c r="BE106" s="556"/>
      <c r="BF106" s="556"/>
      <c r="BG106" s="556"/>
      <c r="BH106" s="556"/>
      <c r="BI106" s="556"/>
      <c r="BJ106" s="556"/>
      <c r="BK106" s="556"/>
      <c r="BL106" s="556"/>
      <c r="BM106" s="556"/>
      <c r="BN106" s="557"/>
      <c r="BO106" s="38"/>
      <c r="BP106" s="555"/>
      <c r="BQ106" s="556"/>
      <c r="BR106" s="556"/>
      <c r="BS106" s="556"/>
      <c r="BT106" s="556"/>
      <c r="BU106" s="556"/>
      <c r="BV106" s="556"/>
      <c r="BW106" s="556"/>
      <c r="BX106" s="556"/>
      <c r="BY106" s="556"/>
      <c r="BZ106" s="556"/>
      <c r="CA106" s="556"/>
      <c r="CB106" s="556"/>
      <c r="CC106" s="556"/>
      <c r="CD106" s="556"/>
      <c r="CE106" s="556"/>
      <c r="CF106" s="556"/>
      <c r="CG106" s="556"/>
      <c r="CH106" s="556"/>
      <c r="CI106" s="556"/>
      <c r="CJ106" s="556"/>
      <c r="CK106" s="556"/>
      <c r="CL106" s="556"/>
      <c r="CM106" s="556"/>
      <c r="CN106" s="556"/>
      <c r="CO106" s="556"/>
      <c r="CP106" s="556"/>
      <c r="CQ106" s="556"/>
      <c r="CR106" s="556"/>
      <c r="CS106" s="556"/>
      <c r="CT106" s="556"/>
      <c r="CU106" s="557"/>
      <c r="CV106" s="40"/>
    </row>
    <row r="107" spans="1:100" ht="12.75">
      <c r="A107" s="60"/>
      <c r="B107" s="555"/>
      <c r="C107" s="556"/>
      <c r="D107" s="556"/>
      <c r="E107" s="556"/>
      <c r="F107" s="556"/>
      <c r="G107" s="556"/>
      <c r="H107" s="556"/>
      <c r="I107" s="556"/>
      <c r="J107" s="556"/>
      <c r="K107" s="556"/>
      <c r="L107" s="556"/>
      <c r="M107" s="556"/>
      <c r="N107" s="556"/>
      <c r="O107" s="556"/>
      <c r="P107" s="556"/>
      <c r="Q107" s="556"/>
      <c r="R107" s="556"/>
      <c r="S107" s="556"/>
      <c r="T107" s="556"/>
      <c r="U107" s="556"/>
      <c r="V107" s="556"/>
      <c r="W107" s="556"/>
      <c r="X107" s="556"/>
      <c r="Y107" s="556"/>
      <c r="Z107" s="556"/>
      <c r="AA107" s="556"/>
      <c r="AB107" s="556"/>
      <c r="AC107" s="556"/>
      <c r="AD107" s="556"/>
      <c r="AE107" s="556"/>
      <c r="AF107" s="556"/>
      <c r="AG107" s="557"/>
      <c r="AH107" s="38"/>
      <c r="AI107" s="555"/>
      <c r="AJ107" s="556"/>
      <c r="AK107" s="556"/>
      <c r="AL107" s="556"/>
      <c r="AM107" s="556"/>
      <c r="AN107" s="556"/>
      <c r="AO107" s="556"/>
      <c r="AP107" s="556"/>
      <c r="AQ107" s="556"/>
      <c r="AR107" s="556"/>
      <c r="AS107" s="556"/>
      <c r="AT107" s="556"/>
      <c r="AU107" s="556"/>
      <c r="AV107" s="556"/>
      <c r="AW107" s="556"/>
      <c r="AX107" s="556"/>
      <c r="AY107" s="556"/>
      <c r="AZ107" s="556"/>
      <c r="BA107" s="556"/>
      <c r="BB107" s="556"/>
      <c r="BC107" s="556"/>
      <c r="BD107" s="556"/>
      <c r="BE107" s="556"/>
      <c r="BF107" s="556"/>
      <c r="BG107" s="556"/>
      <c r="BH107" s="556"/>
      <c r="BI107" s="556"/>
      <c r="BJ107" s="556"/>
      <c r="BK107" s="556"/>
      <c r="BL107" s="556"/>
      <c r="BM107" s="556"/>
      <c r="BN107" s="557"/>
      <c r="BO107" s="38"/>
      <c r="BP107" s="555"/>
      <c r="BQ107" s="556"/>
      <c r="BR107" s="556"/>
      <c r="BS107" s="556"/>
      <c r="BT107" s="556"/>
      <c r="BU107" s="556"/>
      <c r="BV107" s="556"/>
      <c r="BW107" s="556"/>
      <c r="BX107" s="556"/>
      <c r="BY107" s="556"/>
      <c r="BZ107" s="556"/>
      <c r="CA107" s="556"/>
      <c r="CB107" s="556"/>
      <c r="CC107" s="556"/>
      <c r="CD107" s="556"/>
      <c r="CE107" s="556"/>
      <c r="CF107" s="556"/>
      <c r="CG107" s="556"/>
      <c r="CH107" s="556"/>
      <c r="CI107" s="556"/>
      <c r="CJ107" s="556"/>
      <c r="CK107" s="556"/>
      <c r="CL107" s="556"/>
      <c r="CM107" s="556"/>
      <c r="CN107" s="556"/>
      <c r="CO107" s="556"/>
      <c r="CP107" s="556"/>
      <c r="CQ107" s="556"/>
      <c r="CR107" s="556"/>
      <c r="CS107" s="556"/>
      <c r="CT107" s="556"/>
      <c r="CU107" s="557"/>
      <c r="CV107" s="40"/>
    </row>
    <row r="108" spans="1:100" ht="12.75">
      <c r="A108" s="60"/>
      <c r="B108" s="555"/>
      <c r="C108" s="556"/>
      <c r="D108" s="556"/>
      <c r="E108" s="556"/>
      <c r="F108" s="556"/>
      <c r="G108" s="556"/>
      <c r="H108" s="556"/>
      <c r="I108" s="556"/>
      <c r="J108" s="556"/>
      <c r="K108" s="556"/>
      <c r="L108" s="556"/>
      <c r="M108" s="556"/>
      <c r="N108" s="556"/>
      <c r="O108" s="556"/>
      <c r="P108" s="556"/>
      <c r="Q108" s="556"/>
      <c r="R108" s="556"/>
      <c r="S108" s="556"/>
      <c r="T108" s="556"/>
      <c r="U108" s="556"/>
      <c r="V108" s="556"/>
      <c r="W108" s="556"/>
      <c r="X108" s="556"/>
      <c r="Y108" s="556"/>
      <c r="Z108" s="556"/>
      <c r="AA108" s="556"/>
      <c r="AB108" s="556"/>
      <c r="AC108" s="556"/>
      <c r="AD108" s="556"/>
      <c r="AE108" s="556"/>
      <c r="AF108" s="556"/>
      <c r="AG108" s="557"/>
      <c r="AH108" s="38"/>
      <c r="AI108" s="555"/>
      <c r="AJ108" s="556"/>
      <c r="AK108" s="556"/>
      <c r="AL108" s="556"/>
      <c r="AM108" s="556"/>
      <c r="AN108" s="556"/>
      <c r="AO108" s="556"/>
      <c r="AP108" s="556"/>
      <c r="AQ108" s="556"/>
      <c r="AR108" s="556"/>
      <c r="AS108" s="556"/>
      <c r="AT108" s="556"/>
      <c r="AU108" s="556"/>
      <c r="AV108" s="556"/>
      <c r="AW108" s="556"/>
      <c r="AX108" s="556"/>
      <c r="AY108" s="556"/>
      <c r="AZ108" s="556"/>
      <c r="BA108" s="556"/>
      <c r="BB108" s="556"/>
      <c r="BC108" s="556"/>
      <c r="BD108" s="556"/>
      <c r="BE108" s="556"/>
      <c r="BF108" s="556"/>
      <c r="BG108" s="556"/>
      <c r="BH108" s="556"/>
      <c r="BI108" s="556"/>
      <c r="BJ108" s="556"/>
      <c r="BK108" s="556"/>
      <c r="BL108" s="556"/>
      <c r="BM108" s="556"/>
      <c r="BN108" s="557"/>
      <c r="BO108" s="38"/>
      <c r="BP108" s="555"/>
      <c r="BQ108" s="556"/>
      <c r="BR108" s="556"/>
      <c r="BS108" s="556"/>
      <c r="BT108" s="556"/>
      <c r="BU108" s="556"/>
      <c r="BV108" s="556"/>
      <c r="BW108" s="556"/>
      <c r="BX108" s="556"/>
      <c r="BY108" s="556"/>
      <c r="BZ108" s="556"/>
      <c r="CA108" s="556"/>
      <c r="CB108" s="556"/>
      <c r="CC108" s="556"/>
      <c r="CD108" s="556"/>
      <c r="CE108" s="556"/>
      <c r="CF108" s="556"/>
      <c r="CG108" s="556"/>
      <c r="CH108" s="556"/>
      <c r="CI108" s="556"/>
      <c r="CJ108" s="556"/>
      <c r="CK108" s="556"/>
      <c r="CL108" s="556"/>
      <c r="CM108" s="556"/>
      <c r="CN108" s="556"/>
      <c r="CO108" s="556"/>
      <c r="CP108" s="556"/>
      <c r="CQ108" s="556"/>
      <c r="CR108" s="556"/>
      <c r="CS108" s="556"/>
      <c r="CT108" s="556"/>
      <c r="CU108" s="557"/>
      <c r="CV108" s="40"/>
    </row>
    <row r="109" spans="1:100" ht="12.75">
      <c r="A109" s="60"/>
      <c r="B109" s="558"/>
      <c r="C109" s="559"/>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559"/>
      <c r="AD109" s="559"/>
      <c r="AE109" s="559"/>
      <c r="AF109" s="559"/>
      <c r="AG109" s="560"/>
      <c r="AH109" s="38"/>
      <c r="AI109" s="558"/>
      <c r="AJ109" s="559"/>
      <c r="AK109" s="559"/>
      <c r="AL109" s="559"/>
      <c r="AM109" s="559"/>
      <c r="AN109" s="559"/>
      <c r="AO109" s="559"/>
      <c r="AP109" s="559"/>
      <c r="AQ109" s="559"/>
      <c r="AR109" s="559"/>
      <c r="AS109" s="559"/>
      <c r="AT109" s="559"/>
      <c r="AU109" s="559"/>
      <c r="AV109" s="559"/>
      <c r="AW109" s="559"/>
      <c r="AX109" s="559"/>
      <c r="AY109" s="559"/>
      <c r="AZ109" s="559"/>
      <c r="BA109" s="559"/>
      <c r="BB109" s="559"/>
      <c r="BC109" s="559"/>
      <c r="BD109" s="559"/>
      <c r="BE109" s="559"/>
      <c r="BF109" s="559"/>
      <c r="BG109" s="559"/>
      <c r="BH109" s="559"/>
      <c r="BI109" s="559"/>
      <c r="BJ109" s="559"/>
      <c r="BK109" s="559"/>
      <c r="BL109" s="559"/>
      <c r="BM109" s="559"/>
      <c r="BN109" s="560"/>
      <c r="BO109" s="38"/>
      <c r="BP109" s="558"/>
      <c r="BQ109" s="559"/>
      <c r="BR109" s="559"/>
      <c r="BS109" s="559"/>
      <c r="BT109" s="559"/>
      <c r="BU109" s="559"/>
      <c r="BV109" s="559"/>
      <c r="BW109" s="559"/>
      <c r="BX109" s="559"/>
      <c r="BY109" s="559"/>
      <c r="BZ109" s="559"/>
      <c r="CA109" s="559"/>
      <c r="CB109" s="559"/>
      <c r="CC109" s="559"/>
      <c r="CD109" s="559"/>
      <c r="CE109" s="559"/>
      <c r="CF109" s="559"/>
      <c r="CG109" s="559"/>
      <c r="CH109" s="559"/>
      <c r="CI109" s="559"/>
      <c r="CJ109" s="559"/>
      <c r="CK109" s="559"/>
      <c r="CL109" s="559"/>
      <c r="CM109" s="559"/>
      <c r="CN109" s="559"/>
      <c r="CO109" s="559"/>
      <c r="CP109" s="559"/>
      <c r="CQ109" s="559"/>
      <c r="CR109" s="559"/>
      <c r="CS109" s="559"/>
      <c r="CT109" s="559"/>
      <c r="CU109" s="560"/>
      <c r="CV109" s="40"/>
    </row>
    <row r="110" spans="1:100" ht="12.75">
      <c r="A110" s="60"/>
      <c r="B110" s="561" t="s">
        <v>1079</v>
      </c>
      <c r="C110" s="509"/>
      <c r="D110" s="509"/>
      <c r="E110" s="509"/>
      <c r="F110" s="509"/>
      <c r="G110" s="509"/>
      <c r="H110" s="509"/>
      <c r="I110" s="509"/>
      <c r="J110" s="509"/>
      <c r="K110" s="509"/>
      <c r="L110" s="509"/>
      <c r="M110" s="509"/>
      <c r="N110" s="509"/>
      <c r="O110" s="509"/>
      <c r="P110" s="509"/>
      <c r="Q110" s="509"/>
      <c r="R110" s="509"/>
      <c r="S110" s="509"/>
      <c r="T110" s="509"/>
      <c r="U110" s="509"/>
      <c r="V110" s="509"/>
      <c r="W110" s="509"/>
      <c r="X110" s="509"/>
      <c r="Y110" s="509"/>
      <c r="Z110" s="509"/>
      <c r="AA110" s="509"/>
      <c r="AB110" s="509"/>
      <c r="AC110" s="509"/>
      <c r="AD110" s="509"/>
      <c r="AE110" s="509"/>
      <c r="AF110" s="509"/>
      <c r="AG110" s="562"/>
      <c r="AH110" s="38"/>
      <c r="AI110" s="561" t="s">
        <v>1079</v>
      </c>
      <c r="AJ110" s="509"/>
      <c r="AK110" s="509"/>
      <c r="AL110" s="509"/>
      <c r="AM110" s="509"/>
      <c r="AN110" s="509"/>
      <c r="AO110" s="509"/>
      <c r="AP110" s="509"/>
      <c r="AQ110" s="509"/>
      <c r="AR110" s="509"/>
      <c r="AS110" s="509"/>
      <c r="AT110" s="509"/>
      <c r="AU110" s="509"/>
      <c r="AV110" s="509"/>
      <c r="AW110" s="509"/>
      <c r="AX110" s="509"/>
      <c r="AY110" s="509"/>
      <c r="AZ110" s="509"/>
      <c r="BA110" s="509"/>
      <c r="BB110" s="509"/>
      <c r="BC110" s="509"/>
      <c r="BD110" s="509"/>
      <c r="BE110" s="509"/>
      <c r="BF110" s="509"/>
      <c r="BG110" s="509"/>
      <c r="BH110" s="509"/>
      <c r="BI110" s="509"/>
      <c r="BJ110" s="509"/>
      <c r="BK110" s="509"/>
      <c r="BL110" s="509"/>
      <c r="BM110" s="509"/>
      <c r="BN110" s="562"/>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40"/>
    </row>
    <row r="111" spans="1:100" ht="12.75">
      <c r="A111" s="60"/>
      <c r="B111" s="555">
        <f>IF(Powers!G37="","",Powers!G37)</f>
      </c>
      <c r="C111" s="556"/>
      <c r="D111" s="556"/>
      <c r="E111" s="556"/>
      <c r="F111" s="556"/>
      <c r="G111" s="556"/>
      <c r="H111" s="556"/>
      <c r="I111" s="556"/>
      <c r="J111" s="556"/>
      <c r="K111" s="556"/>
      <c r="L111" s="556"/>
      <c r="M111" s="556"/>
      <c r="N111" s="556"/>
      <c r="O111" s="556"/>
      <c r="P111" s="556"/>
      <c r="Q111" s="556"/>
      <c r="R111" s="556"/>
      <c r="S111" s="556"/>
      <c r="T111" s="556"/>
      <c r="U111" s="556"/>
      <c r="V111" s="556"/>
      <c r="W111" s="556"/>
      <c r="X111" s="556"/>
      <c r="Y111" s="556"/>
      <c r="Z111" s="556"/>
      <c r="AA111" s="556"/>
      <c r="AB111" s="556"/>
      <c r="AC111" s="556"/>
      <c r="AD111" s="556"/>
      <c r="AE111" s="556"/>
      <c r="AF111" s="556"/>
      <c r="AG111" s="557"/>
      <c r="AH111" s="38"/>
      <c r="AI111" s="555">
        <f>IF(Powers!Q37="","",Powers!Q37)</f>
      </c>
      <c r="AJ111" s="556"/>
      <c r="AK111" s="556"/>
      <c r="AL111" s="556"/>
      <c r="AM111" s="556"/>
      <c r="AN111" s="556"/>
      <c r="AO111" s="556"/>
      <c r="AP111" s="556"/>
      <c r="AQ111" s="556"/>
      <c r="AR111" s="556"/>
      <c r="AS111" s="556"/>
      <c r="AT111" s="556"/>
      <c r="AU111" s="556"/>
      <c r="AV111" s="556"/>
      <c r="AW111" s="556"/>
      <c r="AX111" s="556"/>
      <c r="AY111" s="556"/>
      <c r="AZ111" s="556"/>
      <c r="BA111" s="556"/>
      <c r="BB111" s="556"/>
      <c r="BC111" s="556"/>
      <c r="BD111" s="556"/>
      <c r="BE111" s="556"/>
      <c r="BF111" s="556"/>
      <c r="BG111" s="556"/>
      <c r="BH111" s="556"/>
      <c r="BI111" s="556"/>
      <c r="BJ111" s="556"/>
      <c r="BK111" s="556"/>
      <c r="BL111" s="556"/>
      <c r="BM111" s="556"/>
      <c r="BN111" s="557"/>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40"/>
    </row>
    <row r="112" spans="1:100" ht="12.75">
      <c r="A112" s="60"/>
      <c r="B112" s="555"/>
      <c r="C112" s="556"/>
      <c r="D112" s="556"/>
      <c r="E112" s="556"/>
      <c r="F112" s="556"/>
      <c r="G112" s="556"/>
      <c r="H112" s="556"/>
      <c r="I112" s="556"/>
      <c r="J112" s="556"/>
      <c r="K112" s="556"/>
      <c r="L112" s="556"/>
      <c r="M112" s="556"/>
      <c r="N112" s="556"/>
      <c r="O112" s="556"/>
      <c r="P112" s="556"/>
      <c r="Q112" s="556"/>
      <c r="R112" s="556"/>
      <c r="S112" s="556"/>
      <c r="T112" s="556"/>
      <c r="U112" s="556"/>
      <c r="V112" s="556"/>
      <c r="W112" s="556"/>
      <c r="X112" s="556"/>
      <c r="Y112" s="556"/>
      <c r="Z112" s="556"/>
      <c r="AA112" s="556"/>
      <c r="AB112" s="556"/>
      <c r="AC112" s="556"/>
      <c r="AD112" s="556"/>
      <c r="AE112" s="556"/>
      <c r="AF112" s="556"/>
      <c r="AG112" s="557"/>
      <c r="AH112" s="38"/>
      <c r="AI112" s="555"/>
      <c r="AJ112" s="556"/>
      <c r="AK112" s="556"/>
      <c r="AL112" s="556"/>
      <c r="AM112" s="556"/>
      <c r="AN112" s="556"/>
      <c r="AO112" s="556"/>
      <c r="AP112" s="556"/>
      <c r="AQ112" s="556"/>
      <c r="AR112" s="556"/>
      <c r="AS112" s="556"/>
      <c r="AT112" s="556"/>
      <c r="AU112" s="556"/>
      <c r="AV112" s="556"/>
      <c r="AW112" s="556"/>
      <c r="AX112" s="556"/>
      <c r="AY112" s="556"/>
      <c r="AZ112" s="556"/>
      <c r="BA112" s="556"/>
      <c r="BB112" s="556"/>
      <c r="BC112" s="556"/>
      <c r="BD112" s="556"/>
      <c r="BE112" s="556"/>
      <c r="BF112" s="556"/>
      <c r="BG112" s="556"/>
      <c r="BH112" s="556"/>
      <c r="BI112" s="556"/>
      <c r="BJ112" s="556"/>
      <c r="BK112" s="556"/>
      <c r="BL112" s="556"/>
      <c r="BM112" s="556"/>
      <c r="BN112" s="557"/>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40"/>
    </row>
    <row r="113" spans="1:100" ht="12.75">
      <c r="A113" s="60"/>
      <c r="B113" s="555"/>
      <c r="C113" s="556"/>
      <c r="D113" s="556"/>
      <c r="E113" s="556"/>
      <c r="F113" s="556"/>
      <c r="G113" s="556"/>
      <c r="H113" s="556"/>
      <c r="I113" s="556"/>
      <c r="J113" s="556"/>
      <c r="K113" s="556"/>
      <c r="L113" s="556"/>
      <c r="M113" s="556"/>
      <c r="N113" s="556"/>
      <c r="O113" s="556"/>
      <c r="P113" s="556"/>
      <c r="Q113" s="556"/>
      <c r="R113" s="556"/>
      <c r="S113" s="556"/>
      <c r="T113" s="556"/>
      <c r="U113" s="556"/>
      <c r="V113" s="556"/>
      <c r="W113" s="556"/>
      <c r="X113" s="556"/>
      <c r="Y113" s="556"/>
      <c r="Z113" s="556"/>
      <c r="AA113" s="556"/>
      <c r="AB113" s="556"/>
      <c r="AC113" s="556"/>
      <c r="AD113" s="556"/>
      <c r="AE113" s="556"/>
      <c r="AF113" s="556"/>
      <c r="AG113" s="557"/>
      <c r="AH113" s="38"/>
      <c r="AI113" s="555"/>
      <c r="AJ113" s="556"/>
      <c r="AK113" s="556"/>
      <c r="AL113" s="556"/>
      <c r="AM113" s="556"/>
      <c r="AN113" s="556"/>
      <c r="AO113" s="556"/>
      <c r="AP113" s="556"/>
      <c r="AQ113" s="556"/>
      <c r="AR113" s="556"/>
      <c r="AS113" s="556"/>
      <c r="AT113" s="556"/>
      <c r="AU113" s="556"/>
      <c r="AV113" s="556"/>
      <c r="AW113" s="556"/>
      <c r="AX113" s="556"/>
      <c r="AY113" s="556"/>
      <c r="AZ113" s="556"/>
      <c r="BA113" s="556"/>
      <c r="BB113" s="556"/>
      <c r="BC113" s="556"/>
      <c r="BD113" s="556"/>
      <c r="BE113" s="556"/>
      <c r="BF113" s="556"/>
      <c r="BG113" s="556"/>
      <c r="BH113" s="556"/>
      <c r="BI113" s="556"/>
      <c r="BJ113" s="556"/>
      <c r="BK113" s="556"/>
      <c r="BL113" s="556"/>
      <c r="BM113" s="556"/>
      <c r="BN113" s="557"/>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40"/>
    </row>
    <row r="114" spans="1:100" ht="12.75">
      <c r="A114" s="60"/>
      <c r="B114" s="555"/>
      <c r="C114" s="556"/>
      <c r="D114" s="556"/>
      <c r="E114" s="556"/>
      <c r="F114" s="556"/>
      <c r="G114" s="556"/>
      <c r="H114" s="556"/>
      <c r="I114" s="556"/>
      <c r="J114" s="556"/>
      <c r="K114" s="556"/>
      <c r="L114" s="556"/>
      <c r="M114" s="556"/>
      <c r="N114" s="556"/>
      <c r="O114" s="556"/>
      <c r="P114" s="556"/>
      <c r="Q114" s="556"/>
      <c r="R114" s="556"/>
      <c r="S114" s="556"/>
      <c r="T114" s="556"/>
      <c r="U114" s="556"/>
      <c r="V114" s="556"/>
      <c r="W114" s="556"/>
      <c r="X114" s="556"/>
      <c r="Y114" s="556"/>
      <c r="Z114" s="556"/>
      <c r="AA114" s="556"/>
      <c r="AB114" s="556"/>
      <c r="AC114" s="556"/>
      <c r="AD114" s="556"/>
      <c r="AE114" s="556"/>
      <c r="AF114" s="556"/>
      <c r="AG114" s="557"/>
      <c r="AH114" s="38"/>
      <c r="AI114" s="555"/>
      <c r="AJ114" s="556"/>
      <c r="AK114" s="556"/>
      <c r="AL114" s="556"/>
      <c r="AM114" s="556"/>
      <c r="AN114" s="556"/>
      <c r="AO114" s="556"/>
      <c r="AP114" s="556"/>
      <c r="AQ114" s="556"/>
      <c r="AR114" s="556"/>
      <c r="AS114" s="556"/>
      <c r="AT114" s="556"/>
      <c r="AU114" s="556"/>
      <c r="AV114" s="556"/>
      <c r="AW114" s="556"/>
      <c r="AX114" s="556"/>
      <c r="AY114" s="556"/>
      <c r="AZ114" s="556"/>
      <c r="BA114" s="556"/>
      <c r="BB114" s="556"/>
      <c r="BC114" s="556"/>
      <c r="BD114" s="556"/>
      <c r="BE114" s="556"/>
      <c r="BF114" s="556"/>
      <c r="BG114" s="556"/>
      <c r="BH114" s="556"/>
      <c r="BI114" s="556"/>
      <c r="BJ114" s="556"/>
      <c r="BK114" s="556"/>
      <c r="BL114" s="556"/>
      <c r="BM114" s="556"/>
      <c r="BN114" s="557"/>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40"/>
    </row>
    <row r="115" spans="1:100" ht="12.75">
      <c r="A115" s="60"/>
      <c r="B115" s="558"/>
      <c r="C115" s="559"/>
      <c r="D115" s="559"/>
      <c r="E115" s="559"/>
      <c r="F115" s="559"/>
      <c r="G115" s="559"/>
      <c r="H115" s="559"/>
      <c r="I115" s="559"/>
      <c r="J115" s="559"/>
      <c r="K115" s="559"/>
      <c r="L115" s="559"/>
      <c r="M115" s="559"/>
      <c r="N115" s="559"/>
      <c r="O115" s="559"/>
      <c r="P115" s="559"/>
      <c r="Q115" s="559"/>
      <c r="R115" s="559"/>
      <c r="S115" s="559"/>
      <c r="T115" s="559"/>
      <c r="U115" s="559"/>
      <c r="V115" s="559"/>
      <c r="W115" s="559"/>
      <c r="X115" s="559"/>
      <c r="Y115" s="559"/>
      <c r="Z115" s="559"/>
      <c r="AA115" s="559"/>
      <c r="AB115" s="559"/>
      <c r="AC115" s="559"/>
      <c r="AD115" s="559"/>
      <c r="AE115" s="559"/>
      <c r="AF115" s="559"/>
      <c r="AG115" s="560"/>
      <c r="AH115" s="38"/>
      <c r="AI115" s="558"/>
      <c r="AJ115" s="559"/>
      <c r="AK115" s="559"/>
      <c r="AL115" s="559"/>
      <c r="AM115" s="559"/>
      <c r="AN115" s="559"/>
      <c r="AO115" s="559"/>
      <c r="AP115" s="559"/>
      <c r="AQ115" s="559"/>
      <c r="AR115" s="559"/>
      <c r="AS115" s="559"/>
      <c r="AT115" s="559"/>
      <c r="AU115" s="559"/>
      <c r="AV115" s="559"/>
      <c r="AW115" s="559"/>
      <c r="AX115" s="559"/>
      <c r="AY115" s="559"/>
      <c r="AZ115" s="559"/>
      <c r="BA115" s="559"/>
      <c r="BB115" s="559"/>
      <c r="BC115" s="559"/>
      <c r="BD115" s="559"/>
      <c r="BE115" s="559"/>
      <c r="BF115" s="559"/>
      <c r="BG115" s="559"/>
      <c r="BH115" s="559"/>
      <c r="BI115" s="559"/>
      <c r="BJ115" s="559"/>
      <c r="BK115" s="559"/>
      <c r="BL115" s="559"/>
      <c r="BM115" s="559"/>
      <c r="BN115" s="560"/>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40"/>
    </row>
    <row r="116" spans="1:100" ht="12.75">
      <c r="A116" s="60"/>
      <c r="B116" s="561" t="s">
        <v>1080</v>
      </c>
      <c r="C116" s="509"/>
      <c r="D116" s="509"/>
      <c r="E116" s="509"/>
      <c r="F116" s="509"/>
      <c r="G116" s="509"/>
      <c r="H116" s="509"/>
      <c r="I116" s="509"/>
      <c r="J116" s="509"/>
      <c r="K116" s="509"/>
      <c r="L116" s="509"/>
      <c r="M116" s="509"/>
      <c r="N116" s="509"/>
      <c r="O116" s="509"/>
      <c r="P116" s="509"/>
      <c r="Q116" s="509"/>
      <c r="R116" s="509"/>
      <c r="S116" s="509"/>
      <c r="T116" s="509"/>
      <c r="U116" s="509"/>
      <c r="V116" s="509"/>
      <c r="W116" s="509"/>
      <c r="X116" s="509"/>
      <c r="Y116" s="509"/>
      <c r="Z116" s="509"/>
      <c r="AA116" s="509"/>
      <c r="AB116" s="509"/>
      <c r="AC116" s="509"/>
      <c r="AD116" s="509"/>
      <c r="AE116" s="509"/>
      <c r="AF116" s="509"/>
      <c r="AG116" s="562"/>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40"/>
    </row>
    <row r="117" spans="1:100" ht="12.75">
      <c r="A117" s="60"/>
      <c r="B117" s="555">
        <f>IF(Powers!G39="","",Powers!G39)</f>
      </c>
      <c r="C117" s="556"/>
      <c r="D117" s="556"/>
      <c r="E117" s="556"/>
      <c r="F117" s="556"/>
      <c r="G117" s="556"/>
      <c r="H117" s="556"/>
      <c r="I117" s="556"/>
      <c r="J117" s="556"/>
      <c r="K117" s="556"/>
      <c r="L117" s="556"/>
      <c r="M117" s="556"/>
      <c r="N117" s="556"/>
      <c r="O117" s="556"/>
      <c r="P117" s="556"/>
      <c r="Q117" s="556"/>
      <c r="R117" s="556"/>
      <c r="S117" s="556"/>
      <c r="T117" s="556"/>
      <c r="U117" s="556"/>
      <c r="V117" s="556"/>
      <c r="W117" s="556"/>
      <c r="X117" s="556"/>
      <c r="Y117" s="556"/>
      <c r="Z117" s="556"/>
      <c r="AA117" s="556"/>
      <c r="AB117" s="556"/>
      <c r="AC117" s="556"/>
      <c r="AD117" s="556"/>
      <c r="AE117" s="556"/>
      <c r="AF117" s="556"/>
      <c r="AG117" s="557"/>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40"/>
    </row>
    <row r="118" spans="1:100" ht="12.75">
      <c r="A118" s="60"/>
      <c r="B118" s="555"/>
      <c r="C118" s="556"/>
      <c r="D118" s="556"/>
      <c r="E118" s="556"/>
      <c r="F118" s="556"/>
      <c r="G118" s="556"/>
      <c r="H118" s="556"/>
      <c r="I118" s="556"/>
      <c r="J118" s="556"/>
      <c r="K118" s="556"/>
      <c r="L118" s="556"/>
      <c r="M118" s="556"/>
      <c r="N118" s="556"/>
      <c r="O118" s="556"/>
      <c r="P118" s="556"/>
      <c r="Q118" s="556"/>
      <c r="R118" s="556"/>
      <c r="S118" s="556"/>
      <c r="T118" s="556"/>
      <c r="U118" s="556"/>
      <c r="V118" s="556"/>
      <c r="W118" s="556"/>
      <c r="X118" s="556"/>
      <c r="Y118" s="556"/>
      <c r="Z118" s="556"/>
      <c r="AA118" s="556"/>
      <c r="AB118" s="556"/>
      <c r="AC118" s="556"/>
      <c r="AD118" s="556"/>
      <c r="AE118" s="556"/>
      <c r="AF118" s="556"/>
      <c r="AG118" s="557"/>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40"/>
    </row>
    <row r="119" spans="1:100" ht="12.75">
      <c r="A119" s="60"/>
      <c r="B119" s="555"/>
      <c r="C119" s="556"/>
      <c r="D119" s="556"/>
      <c r="E119" s="556"/>
      <c r="F119" s="556"/>
      <c r="G119" s="556"/>
      <c r="H119" s="556"/>
      <c r="I119" s="556"/>
      <c r="J119" s="556"/>
      <c r="K119" s="556"/>
      <c r="L119" s="556"/>
      <c r="M119" s="556"/>
      <c r="N119" s="556"/>
      <c r="O119" s="556"/>
      <c r="P119" s="556"/>
      <c r="Q119" s="556"/>
      <c r="R119" s="556"/>
      <c r="S119" s="556"/>
      <c r="T119" s="556"/>
      <c r="U119" s="556"/>
      <c r="V119" s="556"/>
      <c r="W119" s="556"/>
      <c r="X119" s="556"/>
      <c r="Y119" s="556"/>
      <c r="Z119" s="556"/>
      <c r="AA119" s="556"/>
      <c r="AB119" s="556"/>
      <c r="AC119" s="556"/>
      <c r="AD119" s="556"/>
      <c r="AE119" s="556"/>
      <c r="AF119" s="556"/>
      <c r="AG119" s="557"/>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40"/>
    </row>
    <row r="120" spans="1:100" ht="12.75">
      <c r="A120" s="60"/>
      <c r="B120" s="555"/>
      <c r="C120" s="556"/>
      <c r="D120" s="556"/>
      <c r="E120" s="556"/>
      <c r="F120" s="556"/>
      <c r="G120" s="556"/>
      <c r="H120" s="556"/>
      <c r="I120" s="556"/>
      <c r="J120" s="556"/>
      <c r="K120" s="556"/>
      <c r="L120" s="556"/>
      <c r="M120" s="556"/>
      <c r="N120" s="556"/>
      <c r="O120" s="556"/>
      <c r="P120" s="556"/>
      <c r="Q120" s="556"/>
      <c r="R120" s="556"/>
      <c r="S120" s="556"/>
      <c r="T120" s="556"/>
      <c r="U120" s="556"/>
      <c r="V120" s="556"/>
      <c r="W120" s="556"/>
      <c r="X120" s="556"/>
      <c r="Y120" s="556"/>
      <c r="Z120" s="556"/>
      <c r="AA120" s="556"/>
      <c r="AB120" s="556"/>
      <c r="AC120" s="556"/>
      <c r="AD120" s="556"/>
      <c r="AE120" s="556"/>
      <c r="AF120" s="556"/>
      <c r="AG120" s="557"/>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40"/>
    </row>
    <row r="121" spans="1:100" ht="12.75">
      <c r="A121" s="60"/>
      <c r="B121" s="558"/>
      <c r="C121" s="559"/>
      <c r="D121" s="559"/>
      <c r="E121" s="559"/>
      <c r="F121" s="559"/>
      <c r="G121" s="559"/>
      <c r="H121" s="559"/>
      <c r="I121" s="559"/>
      <c r="J121" s="559"/>
      <c r="K121" s="559"/>
      <c r="L121" s="559"/>
      <c r="M121" s="559"/>
      <c r="N121" s="559"/>
      <c r="O121" s="559"/>
      <c r="P121" s="559"/>
      <c r="Q121" s="559"/>
      <c r="R121" s="559"/>
      <c r="S121" s="559"/>
      <c r="T121" s="559"/>
      <c r="U121" s="559"/>
      <c r="V121" s="559"/>
      <c r="W121" s="559"/>
      <c r="X121" s="559"/>
      <c r="Y121" s="559"/>
      <c r="Z121" s="559"/>
      <c r="AA121" s="559"/>
      <c r="AB121" s="559"/>
      <c r="AC121" s="559"/>
      <c r="AD121" s="559"/>
      <c r="AE121" s="559"/>
      <c r="AF121" s="559"/>
      <c r="AG121" s="560"/>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40"/>
    </row>
    <row r="122" spans="1:100" ht="12.75">
      <c r="A122" s="60"/>
      <c r="B122" s="561" t="s">
        <v>1081</v>
      </c>
      <c r="C122" s="509"/>
      <c r="D122" s="509"/>
      <c r="E122" s="509"/>
      <c r="F122" s="509"/>
      <c r="G122" s="509"/>
      <c r="H122" s="509"/>
      <c r="I122" s="509"/>
      <c r="J122" s="509"/>
      <c r="K122" s="509"/>
      <c r="L122" s="509"/>
      <c r="M122" s="509"/>
      <c r="N122" s="509"/>
      <c r="O122" s="509"/>
      <c r="P122" s="509"/>
      <c r="Q122" s="509"/>
      <c r="R122" s="509"/>
      <c r="S122" s="509"/>
      <c r="T122" s="509"/>
      <c r="U122" s="509"/>
      <c r="V122" s="509"/>
      <c r="W122" s="509"/>
      <c r="X122" s="509"/>
      <c r="Y122" s="509"/>
      <c r="Z122" s="509"/>
      <c r="AA122" s="509"/>
      <c r="AB122" s="509"/>
      <c r="AC122" s="509"/>
      <c r="AD122" s="509"/>
      <c r="AE122" s="509"/>
      <c r="AF122" s="509"/>
      <c r="AG122" s="562"/>
      <c r="AH122" s="38"/>
      <c r="AI122" s="561" t="s">
        <v>1081</v>
      </c>
      <c r="AJ122" s="509"/>
      <c r="AK122" s="509"/>
      <c r="AL122" s="509"/>
      <c r="AM122" s="509"/>
      <c r="AN122" s="509"/>
      <c r="AO122" s="509"/>
      <c r="AP122" s="509"/>
      <c r="AQ122" s="509"/>
      <c r="AR122" s="509"/>
      <c r="AS122" s="509"/>
      <c r="AT122" s="509"/>
      <c r="AU122" s="509"/>
      <c r="AV122" s="509"/>
      <c r="AW122" s="509"/>
      <c r="AX122" s="509"/>
      <c r="AY122" s="509"/>
      <c r="AZ122" s="509"/>
      <c r="BA122" s="509"/>
      <c r="BB122" s="509"/>
      <c r="BC122" s="509"/>
      <c r="BD122" s="509"/>
      <c r="BE122" s="509"/>
      <c r="BF122" s="509"/>
      <c r="BG122" s="509"/>
      <c r="BH122" s="509"/>
      <c r="BI122" s="509"/>
      <c r="BJ122" s="509"/>
      <c r="BK122" s="509"/>
      <c r="BL122" s="509"/>
      <c r="BM122" s="509"/>
      <c r="BN122" s="562"/>
      <c r="BO122" s="38"/>
      <c r="BP122" s="561" t="s">
        <v>1081</v>
      </c>
      <c r="BQ122" s="509"/>
      <c r="BR122" s="509"/>
      <c r="BS122" s="509"/>
      <c r="BT122" s="509"/>
      <c r="BU122" s="509"/>
      <c r="BV122" s="509"/>
      <c r="BW122" s="509"/>
      <c r="BX122" s="509"/>
      <c r="BY122" s="509"/>
      <c r="BZ122" s="509"/>
      <c r="CA122" s="509"/>
      <c r="CB122" s="509"/>
      <c r="CC122" s="509"/>
      <c r="CD122" s="509"/>
      <c r="CE122" s="509"/>
      <c r="CF122" s="509"/>
      <c r="CG122" s="509"/>
      <c r="CH122" s="509"/>
      <c r="CI122" s="509"/>
      <c r="CJ122" s="509"/>
      <c r="CK122" s="509"/>
      <c r="CL122" s="509"/>
      <c r="CM122" s="509"/>
      <c r="CN122" s="509"/>
      <c r="CO122" s="509"/>
      <c r="CP122" s="509"/>
      <c r="CQ122" s="509"/>
      <c r="CR122" s="509"/>
      <c r="CS122" s="509"/>
      <c r="CT122" s="509"/>
      <c r="CU122" s="562"/>
      <c r="CV122" s="40"/>
    </row>
    <row r="123" spans="1:100" ht="12.75">
      <c r="A123" s="60"/>
      <c r="B123" s="555">
        <f>IF(Powers!G41="","",Powers!G41)</f>
      </c>
      <c r="C123" s="556"/>
      <c r="D123" s="556"/>
      <c r="E123" s="556"/>
      <c r="F123" s="556"/>
      <c r="G123" s="556"/>
      <c r="H123" s="556"/>
      <c r="I123" s="556"/>
      <c r="J123" s="556"/>
      <c r="K123" s="556"/>
      <c r="L123" s="556"/>
      <c r="M123" s="556"/>
      <c r="N123" s="556"/>
      <c r="O123" s="556"/>
      <c r="P123" s="556"/>
      <c r="Q123" s="556"/>
      <c r="R123" s="556"/>
      <c r="S123" s="556"/>
      <c r="T123" s="556"/>
      <c r="U123" s="556"/>
      <c r="V123" s="556"/>
      <c r="W123" s="556"/>
      <c r="X123" s="556"/>
      <c r="Y123" s="556"/>
      <c r="Z123" s="556"/>
      <c r="AA123" s="556"/>
      <c r="AB123" s="556"/>
      <c r="AC123" s="556"/>
      <c r="AD123" s="556"/>
      <c r="AE123" s="556"/>
      <c r="AF123" s="556"/>
      <c r="AG123" s="557"/>
      <c r="AH123" s="38"/>
      <c r="AI123" s="555">
        <f>IF(Powers!Q41="","",Powers!Q41)</f>
      </c>
      <c r="AJ123" s="556"/>
      <c r="AK123" s="556"/>
      <c r="AL123" s="556"/>
      <c r="AM123" s="556"/>
      <c r="AN123" s="556"/>
      <c r="AO123" s="556"/>
      <c r="AP123" s="556"/>
      <c r="AQ123" s="556"/>
      <c r="AR123" s="556"/>
      <c r="AS123" s="556"/>
      <c r="AT123" s="556"/>
      <c r="AU123" s="556"/>
      <c r="AV123" s="556"/>
      <c r="AW123" s="556"/>
      <c r="AX123" s="556"/>
      <c r="AY123" s="556"/>
      <c r="AZ123" s="556"/>
      <c r="BA123" s="556"/>
      <c r="BB123" s="556"/>
      <c r="BC123" s="556"/>
      <c r="BD123" s="556"/>
      <c r="BE123" s="556"/>
      <c r="BF123" s="556"/>
      <c r="BG123" s="556"/>
      <c r="BH123" s="556"/>
      <c r="BI123" s="556"/>
      <c r="BJ123" s="556"/>
      <c r="BK123" s="556"/>
      <c r="BL123" s="556"/>
      <c r="BM123" s="556"/>
      <c r="BN123" s="557"/>
      <c r="BO123" s="38"/>
      <c r="BP123" s="555">
        <f>IF(Powers!AA41="","",Powers!AA41)</f>
      </c>
      <c r="BQ123" s="556"/>
      <c r="BR123" s="556"/>
      <c r="BS123" s="556"/>
      <c r="BT123" s="556"/>
      <c r="BU123" s="556"/>
      <c r="BV123" s="556"/>
      <c r="BW123" s="556"/>
      <c r="BX123" s="556"/>
      <c r="BY123" s="556"/>
      <c r="BZ123" s="556"/>
      <c r="CA123" s="556"/>
      <c r="CB123" s="556"/>
      <c r="CC123" s="556"/>
      <c r="CD123" s="556"/>
      <c r="CE123" s="556"/>
      <c r="CF123" s="556"/>
      <c r="CG123" s="556"/>
      <c r="CH123" s="556"/>
      <c r="CI123" s="556"/>
      <c r="CJ123" s="556"/>
      <c r="CK123" s="556"/>
      <c r="CL123" s="556"/>
      <c r="CM123" s="556"/>
      <c r="CN123" s="556"/>
      <c r="CO123" s="556"/>
      <c r="CP123" s="556"/>
      <c r="CQ123" s="556"/>
      <c r="CR123" s="556"/>
      <c r="CS123" s="556"/>
      <c r="CT123" s="556"/>
      <c r="CU123" s="557"/>
      <c r="CV123" s="40"/>
    </row>
    <row r="124" spans="1:100" ht="12.75">
      <c r="A124" s="60"/>
      <c r="B124" s="555"/>
      <c r="C124" s="556"/>
      <c r="D124" s="556"/>
      <c r="E124" s="556"/>
      <c r="F124" s="556"/>
      <c r="G124" s="556"/>
      <c r="H124" s="556"/>
      <c r="I124" s="556"/>
      <c r="J124" s="556"/>
      <c r="K124" s="556"/>
      <c r="L124" s="556"/>
      <c r="M124" s="556"/>
      <c r="N124" s="556"/>
      <c r="O124" s="556"/>
      <c r="P124" s="556"/>
      <c r="Q124" s="556"/>
      <c r="R124" s="556"/>
      <c r="S124" s="556"/>
      <c r="T124" s="556"/>
      <c r="U124" s="556"/>
      <c r="V124" s="556"/>
      <c r="W124" s="556"/>
      <c r="X124" s="556"/>
      <c r="Y124" s="556"/>
      <c r="Z124" s="556"/>
      <c r="AA124" s="556"/>
      <c r="AB124" s="556"/>
      <c r="AC124" s="556"/>
      <c r="AD124" s="556"/>
      <c r="AE124" s="556"/>
      <c r="AF124" s="556"/>
      <c r="AG124" s="557"/>
      <c r="AH124" s="38"/>
      <c r="AI124" s="555"/>
      <c r="AJ124" s="556"/>
      <c r="AK124" s="556"/>
      <c r="AL124" s="556"/>
      <c r="AM124" s="556"/>
      <c r="AN124" s="556"/>
      <c r="AO124" s="556"/>
      <c r="AP124" s="556"/>
      <c r="AQ124" s="556"/>
      <c r="AR124" s="556"/>
      <c r="AS124" s="556"/>
      <c r="AT124" s="556"/>
      <c r="AU124" s="556"/>
      <c r="AV124" s="556"/>
      <c r="AW124" s="556"/>
      <c r="AX124" s="556"/>
      <c r="AY124" s="556"/>
      <c r="AZ124" s="556"/>
      <c r="BA124" s="556"/>
      <c r="BB124" s="556"/>
      <c r="BC124" s="556"/>
      <c r="BD124" s="556"/>
      <c r="BE124" s="556"/>
      <c r="BF124" s="556"/>
      <c r="BG124" s="556"/>
      <c r="BH124" s="556"/>
      <c r="BI124" s="556"/>
      <c r="BJ124" s="556"/>
      <c r="BK124" s="556"/>
      <c r="BL124" s="556"/>
      <c r="BM124" s="556"/>
      <c r="BN124" s="557"/>
      <c r="BO124" s="38"/>
      <c r="BP124" s="555"/>
      <c r="BQ124" s="556"/>
      <c r="BR124" s="556"/>
      <c r="BS124" s="556"/>
      <c r="BT124" s="556"/>
      <c r="BU124" s="556"/>
      <c r="BV124" s="556"/>
      <c r="BW124" s="556"/>
      <c r="BX124" s="556"/>
      <c r="BY124" s="556"/>
      <c r="BZ124" s="556"/>
      <c r="CA124" s="556"/>
      <c r="CB124" s="556"/>
      <c r="CC124" s="556"/>
      <c r="CD124" s="556"/>
      <c r="CE124" s="556"/>
      <c r="CF124" s="556"/>
      <c r="CG124" s="556"/>
      <c r="CH124" s="556"/>
      <c r="CI124" s="556"/>
      <c r="CJ124" s="556"/>
      <c r="CK124" s="556"/>
      <c r="CL124" s="556"/>
      <c r="CM124" s="556"/>
      <c r="CN124" s="556"/>
      <c r="CO124" s="556"/>
      <c r="CP124" s="556"/>
      <c r="CQ124" s="556"/>
      <c r="CR124" s="556"/>
      <c r="CS124" s="556"/>
      <c r="CT124" s="556"/>
      <c r="CU124" s="557"/>
      <c r="CV124" s="40"/>
    </row>
    <row r="125" spans="1:100" ht="12.75">
      <c r="A125" s="60"/>
      <c r="B125" s="555"/>
      <c r="C125" s="556"/>
      <c r="D125" s="556"/>
      <c r="E125" s="556"/>
      <c r="F125" s="556"/>
      <c r="G125" s="556"/>
      <c r="H125" s="556"/>
      <c r="I125" s="556"/>
      <c r="J125" s="556"/>
      <c r="K125" s="556"/>
      <c r="L125" s="556"/>
      <c r="M125" s="556"/>
      <c r="N125" s="556"/>
      <c r="O125" s="556"/>
      <c r="P125" s="556"/>
      <c r="Q125" s="556"/>
      <c r="R125" s="556"/>
      <c r="S125" s="556"/>
      <c r="T125" s="556"/>
      <c r="U125" s="556"/>
      <c r="V125" s="556"/>
      <c r="W125" s="556"/>
      <c r="X125" s="556"/>
      <c r="Y125" s="556"/>
      <c r="Z125" s="556"/>
      <c r="AA125" s="556"/>
      <c r="AB125" s="556"/>
      <c r="AC125" s="556"/>
      <c r="AD125" s="556"/>
      <c r="AE125" s="556"/>
      <c r="AF125" s="556"/>
      <c r="AG125" s="557"/>
      <c r="AH125" s="38"/>
      <c r="AI125" s="555"/>
      <c r="AJ125" s="556"/>
      <c r="AK125" s="556"/>
      <c r="AL125" s="556"/>
      <c r="AM125" s="556"/>
      <c r="AN125" s="556"/>
      <c r="AO125" s="556"/>
      <c r="AP125" s="556"/>
      <c r="AQ125" s="556"/>
      <c r="AR125" s="556"/>
      <c r="AS125" s="556"/>
      <c r="AT125" s="556"/>
      <c r="AU125" s="556"/>
      <c r="AV125" s="556"/>
      <c r="AW125" s="556"/>
      <c r="AX125" s="556"/>
      <c r="AY125" s="556"/>
      <c r="AZ125" s="556"/>
      <c r="BA125" s="556"/>
      <c r="BB125" s="556"/>
      <c r="BC125" s="556"/>
      <c r="BD125" s="556"/>
      <c r="BE125" s="556"/>
      <c r="BF125" s="556"/>
      <c r="BG125" s="556"/>
      <c r="BH125" s="556"/>
      <c r="BI125" s="556"/>
      <c r="BJ125" s="556"/>
      <c r="BK125" s="556"/>
      <c r="BL125" s="556"/>
      <c r="BM125" s="556"/>
      <c r="BN125" s="557"/>
      <c r="BO125" s="38"/>
      <c r="BP125" s="555"/>
      <c r="BQ125" s="556"/>
      <c r="BR125" s="556"/>
      <c r="BS125" s="556"/>
      <c r="BT125" s="556"/>
      <c r="BU125" s="556"/>
      <c r="BV125" s="556"/>
      <c r="BW125" s="556"/>
      <c r="BX125" s="556"/>
      <c r="BY125" s="556"/>
      <c r="BZ125" s="556"/>
      <c r="CA125" s="556"/>
      <c r="CB125" s="556"/>
      <c r="CC125" s="556"/>
      <c r="CD125" s="556"/>
      <c r="CE125" s="556"/>
      <c r="CF125" s="556"/>
      <c r="CG125" s="556"/>
      <c r="CH125" s="556"/>
      <c r="CI125" s="556"/>
      <c r="CJ125" s="556"/>
      <c r="CK125" s="556"/>
      <c r="CL125" s="556"/>
      <c r="CM125" s="556"/>
      <c r="CN125" s="556"/>
      <c r="CO125" s="556"/>
      <c r="CP125" s="556"/>
      <c r="CQ125" s="556"/>
      <c r="CR125" s="556"/>
      <c r="CS125" s="556"/>
      <c r="CT125" s="556"/>
      <c r="CU125" s="557"/>
      <c r="CV125" s="40"/>
    </row>
    <row r="126" spans="1:100" ht="12.75">
      <c r="A126" s="60"/>
      <c r="B126" s="555"/>
      <c r="C126" s="556"/>
      <c r="D126" s="556"/>
      <c r="E126" s="556"/>
      <c r="F126" s="556"/>
      <c r="G126" s="556"/>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7"/>
      <c r="AH126" s="38"/>
      <c r="AI126" s="555"/>
      <c r="AJ126" s="556"/>
      <c r="AK126" s="556"/>
      <c r="AL126" s="556"/>
      <c r="AM126" s="556"/>
      <c r="AN126" s="556"/>
      <c r="AO126" s="556"/>
      <c r="AP126" s="556"/>
      <c r="AQ126" s="556"/>
      <c r="AR126" s="556"/>
      <c r="AS126" s="556"/>
      <c r="AT126" s="556"/>
      <c r="AU126" s="556"/>
      <c r="AV126" s="556"/>
      <c r="AW126" s="556"/>
      <c r="AX126" s="556"/>
      <c r="AY126" s="556"/>
      <c r="AZ126" s="556"/>
      <c r="BA126" s="556"/>
      <c r="BB126" s="556"/>
      <c r="BC126" s="556"/>
      <c r="BD126" s="556"/>
      <c r="BE126" s="556"/>
      <c r="BF126" s="556"/>
      <c r="BG126" s="556"/>
      <c r="BH126" s="556"/>
      <c r="BI126" s="556"/>
      <c r="BJ126" s="556"/>
      <c r="BK126" s="556"/>
      <c r="BL126" s="556"/>
      <c r="BM126" s="556"/>
      <c r="BN126" s="557"/>
      <c r="BO126" s="38"/>
      <c r="BP126" s="555"/>
      <c r="BQ126" s="556"/>
      <c r="BR126" s="556"/>
      <c r="BS126" s="556"/>
      <c r="BT126" s="556"/>
      <c r="BU126" s="556"/>
      <c r="BV126" s="556"/>
      <c r="BW126" s="556"/>
      <c r="BX126" s="556"/>
      <c r="BY126" s="556"/>
      <c r="BZ126" s="556"/>
      <c r="CA126" s="556"/>
      <c r="CB126" s="556"/>
      <c r="CC126" s="556"/>
      <c r="CD126" s="556"/>
      <c r="CE126" s="556"/>
      <c r="CF126" s="556"/>
      <c r="CG126" s="556"/>
      <c r="CH126" s="556"/>
      <c r="CI126" s="556"/>
      <c r="CJ126" s="556"/>
      <c r="CK126" s="556"/>
      <c r="CL126" s="556"/>
      <c r="CM126" s="556"/>
      <c r="CN126" s="556"/>
      <c r="CO126" s="556"/>
      <c r="CP126" s="556"/>
      <c r="CQ126" s="556"/>
      <c r="CR126" s="556"/>
      <c r="CS126" s="556"/>
      <c r="CT126" s="556"/>
      <c r="CU126" s="557"/>
      <c r="CV126" s="40"/>
    </row>
    <row r="127" spans="1:100" ht="12.75">
      <c r="A127" s="60"/>
      <c r="B127" s="558"/>
      <c r="C127" s="559"/>
      <c r="D127" s="559"/>
      <c r="E127" s="559"/>
      <c r="F127" s="559"/>
      <c r="G127" s="559"/>
      <c r="H127" s="559"/>
      <c r="I127" s="559"/>
      <c r="J127" s="559"/>
      <c r="K127" s="559"/>
      <c r="L127" s="559"/>
      <c r="M127" s="559"/>
      <c r="N127" s="559"/>
      <c r="O127" s="559"/>
      <c r="P127" s="559"/>
      <c r="Q127" s="559"/>
      <c r="R127" s="559"/>
      <c r="S127" s="559"/>
      <c r="T127" s="559"/>
      <c r="U127" s="559"/>
      <c r="V127" s="559"/>
      <c r="W127" s="559"/>
      <c r="X127" s="559"/>
      <c r="Y127" s="559"/>
      <c r="Z127" s="559"/>
      <c r="AA127" s="559"/>
      <c r="AB127" s="559"/>
      <c r="AC127" s="559"/>
      <c r="AD127" s="559"/>
      <c r="AE127" s="559"/>
      <c r="AF127" s="559"/>
      <c r="AG127" s="560"/>
      <c r="AH127" s="38"/>
      <c r="AI127" s="558"/>
      <c r="AJ127" s="559"/>
      <c r="AK127" s="559"/>
      <c r="AL127" s="559"/>
      <c r="AM127" s="559"/>
      <c r="AN127" s="559"/>
      <c r="AO127" s="559"/>
      <c r="AP127" s="559"/>
      <c r="AQ127" s="559"/>
      <c r="AR127" s="559"/>
      <c r="AS127" s="559"/>
      <c r="AT127" s="559"/>
      <c r="AU127" s="559"/>
      <c r="AV127" s="559"/>
      <c r="AW127" s="559"/>
      <c r="AX127" s="559"/>
      <c r="AY127" s="559"/>
      <c r="AZ127" s="559"/>
      <c r="BA127" s="559"/>
      <c r="BB127" s="559"/>
      <c r="BC127" s="559"/>
      <c r="BD127" s="559"/>
      <c r="BE127" s="559"/>
      <c r="BF127" s="559"/>
      <c r="BG127" s="559"/>
      <c r="BH127" s="559"/>
      <c r="BI127" s="559"/>
      <c r="BJ127" s="559"/>
      <c r="BK127" s="559"/>
      <c r="BL127" s="559"/>
      <c r="BM127" s="559"/>
      <c r="BN127" s="560"/>
      <c r="BO127" s="38"/>
      <c r="BP127" s="558"/>
      <c r="BQ127" s="559"/>
      <c r="BR127" s="559"/>
      <c r="BS127" s="559"/>
      <c r="BT127" s="559"/>
      <c r="BU127" s="559"/>
      <c r="BV127" s="559"/>
      <c r="BW127" s="559"/>
      <c r="BX127" s="559"/>
      <c r="BY127" s="559"/>
      <c r="BZ127" s="559"/>
      <c r="CA127" s="559"/>
      <c r="CB127" s="559"/>
      <c r="CC127" s="559"/>
      <c r="CD127" s="559"/>
      <c r="CE127" s="559"/>
      <c r="CF127" s="559"/>
      <c r="CG127" s="559"/>
      <c r="CH127" s="559"/>
      <c r="CI127" s="559"/>
      <c r="CJ127" s="559"/>
      <c r="CK127" s="559"/>
      <c r="CL127" s="559"/>
      <c r="CM127" s="559"/>
      <c r="CN127" s="559"/>
      <c r="CO127" s="559"/>
      <c r="CP127" s="559"/>
      <c r="CQ127" s="559"/>
      <c r="CR127" s="559"/>
      <c r="CS127" s="559"/>
      <c r="CT127" s="559"/>
      <c r="CU127" s="560"/>
      <c r="CV127" s="40"/>
    </row>
    <row r="128" spans="1:100" ht="12.75">
      <c r="A128" s="60"/>
      <c r="B128" s="561" t="s">
        <v>1082</v>
      </c>
      <c r="C128" s="509"/>
      <c r="D128" s="509"/>
      <c r="E128" s="509"/>
      <c r="F128" s="509"/>
      <c r="G128" s="509"/>
      <c r="H128" s="509"/>
      <c r="I128" s="509"/>
      <c r="J128" s="509"/>
      <c r="K128" s="509"/>
      <c r="L128" s="509"/>
      <c r="M128" s="509"/>
      <c r="N128" s="509"/>
      <c r="O128" s="509"/>
      <c r="P128" s="509"/>
      <c r="Q128" s="509"/>
      <c r="R128" s="509"/>
      <c r="S128" s="509"/>
      <c r="T128" s="509"/>
      <c r="U128" s="509"/>
      <c r="V128" s="509"/>
      <c r="W128" s="509"/>
      <c r="X128" s="509"/>
      <c r="Y128" s="509"/>
      <c r="Z128" s="509"/>
      <c r="AA128" s="509"/>
      <c r="AB128" s="509"/>
      <c r="AC128" s="509"/>
      <c r="AD128" s="509"/>
      <c r="AE128" s="509"/>
      <c r="AF128" s="509"/>
      <c r="AG128" s="562"/>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40"/>
    </row>
    <row r="129" spans="1:100" ht="12.75">
      <c r="A129" s="60"/>
      <c r="B129" s="555">
        <f>IF(Powers!G43="","",Powers!G43)</f>
      </c>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7"/>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40"/>
    </row>
    <row r="130" spans="1:100" ht="12.75">
      <c r="A130" s="60"/>
      <c r="B130" s="555"/>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7"/>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40"/>
    </row>
    <row r="131" spans="1:100" ht="12.75">
      <c r="A131" s="60"/>
      <c r="B131" s="555"/>
      <c r="C131" s="556"/>
      <c r="D131" s="556"/>
      <c r="E131" s="556"/>
      <c r="F131" s="556"/>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7"/>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40"/>
    </row>
    <row r="132" spans="1:100" ht="12.75">
      <c r="A132" s="60"/>
      <c r="B132" s="555"/>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7"/>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40"/>
    </row>
    <row r="133" spans="1:100" ht="12.75">
      <c r="A133" s="60"/>
      <c r="B133" s="558"/>
      <c r="C133" s="559"/>
      <c r="D133" s="559"/>
      <c r="E133" s="559"/>
      <c r="F133" s="559"/>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60"/>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40"/>
    </row>
    <row r="134" spans="1:100" ht="12.75">
      <c r="A134" s="60"/>
      <c r="B134" s="561" t="s">
        <v>1083</v>
      </c>
      <c r="C134" s="509"/>
      <c r="D134" s="509"/>
      <c r="E134" s="509"/>
      <c r="F134" s="509"/>
      <c r="G134" s="509"/>
      <c r="H134" s="509"/>
      <c r="I134" s="509"/>
      <c r="J134" s="509"/>
      <c r="K134" s="509"/>
      <c r="L134" s="509"/>
      <c r="M134" s="509"/>
      <c r="N134" s="509"/>
      <c r="O134" s="509"/>
      <c r="P134" s="509"/>
      <c r="Q134" s="509"/>
      <c r="R134" s="509"/>
      <c r="S134" s="509"/>
      <c r="T134" s="509"/>
      <c r="U134" s="509"/>
      <c r="V134" s="509"/>
      <c r="W134" s="509"/>
      <c r="X134" s="509"/>
      <c r="Y134" s="509"/>
      <c r="Z134" s="509"/>
      <c r="AA134" s="509"/>
      <c r="AB134" s="509"/>
      <c r="AC134" s="509"/>
      <c r="AD134" s="509"/>
      <c r="AE134" s="509"/>
      <c r="AF134" s="509"/>
      <c r="AG134" s="562"/>
      <c r="AH134" s="38"/>
      <c r="AI134" s="561" t="s">
        <v>1083</v>
      </c>
      <c r="AJ134" s="509"/>
      <c r="AK134" s="509"/>
      <c r="AL134" s="509"/>
      <c r="AM134" s="509"/>
      <c r="AN134" s="509"/>
      <c r="AO134" s="509"/>
      <c r="AP134" s="509"/>
      <c r="AQ134" s="509"/>
      <c r="AR134" s="509"/>
      <c r="AS134" s="509"/>
      <c r="AT134" s="509"/>
      <c r="AU134" s="509"/>
      <c r="AV134" s="509"/>
      <c r="AW134" s="509"/>
      <c r="AX134" s="509"/>
      <c r="AY134" s="509"/>
      <c r="AZ134" s="509"/>
      <c r="BA134" s="509"/>
      <c r="BB134" s="509"/>
      <c r="BC134" s="509"/>
      <c r="BD134" s="509"/>
      <c r="BE134" s="509"/>
      <c r="BF134" s="509"/>
      <c r="BG134" s="509"/>
      <c r="BH134" s="509"/>
      <c r="BI134" s="509"/>
      <c r="BJ134" s="509"/>
      <c r="BK134" s="509"/>
      <c r="BL134" s="509"/>
      <c r="BM134" s="509"/>
      <c r="BN134" s="562"/>
      <c r="BO134" s="38"/>
      <c r="BP134" s="561" t="s">
        <v>1081</v>
      </c>
      <c r="BQ134" s="509"/>
      <c r="BR134" s="509"/>
      <c r="BS134" s="509"/>
      <c r="BT134" s="509"/>
      <c r="BU134" s="509"/>
      <c r="BV134" s="509"/>
      <c r="BW134" s="509"/>
      <c r="BX134" s="509"/>
      <c r="BY134" s="509"/>
      <c r="BZ134" s="509"/>
      <c r="CA134" s="509"/>
      <c r="CB134" s="509"/>
      <c r="CC134" s="509"/>
      <c r="CD134" s="509"/>
      <c r="CE134" s="509"/>
      <c r="CF134" s="509"/>
      <c r="CG134" s="509"/>
      <c r="CH134" s="509"/>
      <c r="CI134" s="509"/>
      <c r="CJ134" s="509"/>
      <c r="CK134" s="509"/>
      <c r="CL134" s="509"/>
      <c r="CM134" s="509"/>
      <c r="CN134" s="509"/>
      <c r="CO134" s="509"/>
      <c r="CP134" s="509"/>
      <c r="CQ134" s="509"/>
      <c r="CR134" s="509"/>
      <c r="CS134" s="509"/>
      <c r="CT134" s="509"/>
      <c r="CU134" s="562"/>
      <c r="CV134" s="40"/>
    </row>
    <row r="135" spans="1:100" ht="12.75">
      <c r="A135" s="60"/>
      <c r="B135" s="555">
        <f>IF(Powers!G45="","",Powers!G45)</f>
      </c>
      <c r="C135" s="556"/>
      <c r="D135" s="556"/>
      <c r="E135" s="556"/>
      <c r="F135" s="556"/>
      <c r="G135" s="556"/>
      <c r="H135" s="556"/>
      <c r="I135" s="556"/>
      <c r="J135" s="556"/>
      <c r="K135" s="556"/>
      <c r="L135" s="556"/>
      <c r="M135" s="556"/>
      <c r="N135" s="556"/>
      <c r="O135" s="556"/>
      <c r="P135" s="556"/>
      <c r="Q135" s="556"/>
      <c r="R135" s="556"/>
      <c r="S135" s="556"/>
      <c r="T135" s="556"/>
      <c r="U135" s="556"/>
      <c r="V135" s="556"/>
      <c r="W135" s="556"/>
      <c r="X135" s="556"/>
      <c r="Y135" s="556"/>
      <c r="Z135" s="556"/>
      <c r="AA135" s="556"/>
      <c r="AB135" s="556"/>
      <c r="AC135" s="556"/>
      <c r="AD135" s="556"/>
      <c r="AE135" s="556"/>
      <c r="AF135" s="556"/>
      <c r="AG135" s="557"/>
      <c r="AH135" s="38"/>
      <c r="AI135" s="555">
        <f>IF(Powers!Q45="","",Powers!Q45)</f>
      </c>
      <c r="AJ135" s="556"/>
      <c r="AK135" s="556"/>
      <c r="AL135" s="556"/>
      <c r="AM135" s="556"/>
      <c r="AN135" s="556"/>
      <c r="AO135" s="556"/>
      <c r="AP135" s="556"/>
      <c r="AQ135" s="556"/>
      <c r="AR135" s="556"/>
      <c r="AS135" s="556"/>
      <c r="AT135" s="556"/>
      <c r="AU135" s="556"/>
      <c r="AV135" s="556"/>
      <c r="AW135" s="556"/>
      <c r="AX135" s="556"/>
      <c r="AY135" s="556"/>
      <c r="AZ135" s="556"/>
      <c r="BA135" s="556"/>
      <c r="BB135" s="556"/>
      <c r="BC135" s="556"/>
      <c r="BD135" s="556"/>
      <c r="BE135" s="556"/>
      <c r="BF135" s="556"/>
      <c r="BG135" s="556"/>
      <c r="BH135" s="556"/>
      <c r="BI135" s="556"/>
      <c r="BJ135" s="556"/>
      <c r="BK135" s="556"/>
      <c r="BL135" s="556"/>
      <c r="BM135" s="556"/>
      <c r="BN135" s="557"/>
      <c r="BO135" s="38"/>
      <c r="BP135" s="555">
        <f>IF(Powers!AA45="","",Powers!AA45)</f>
      </c>
      <c r="BQ135" s="556"/>
      <c r="BR135" s="556"/>
      <c r="BS135" s="556"/>
      <c r="BT135" s="556"/>
      <c r="BU135" s="556"/>
      <c r="BV135" s="556"/>
      <c r="BW135" s="556"/>
      <c r="BX135" s="556"/>
      <c r="BY135" s="556"/>
      <c r="BZ135" s="556"/>
      <c r="CA135" s="556"/>
      <c r="CB135" s="556"/>
      <c r="CC135" s="556"/>
      <c r="CD135" s="556"/>
      <c r="CE135" s="556"/>
      <c r="CF135" s="556"/>
      <c r="CG135" s="556"/>
      <c r="CH135" s="556"/>
      <c r="CI135" s="556"/>
      <c r="CJ135" s="556"/>
      <c r="CK135" s="556"/>
      <c r="CL135" s="556"/>
      <c r="CM135" s="556"/>
      <c r="CN135" s="556"/>
      <c r="CO135" s="556"/>
      <c r="CP135" s="556"/>
      <c r="CQ135" s="556"/>
      <c r="CR135" s="556"/>
      <c r="CS135" s="556"/>
      <c r="CT135" s="556"/>
      <c r="CU135" s="557"/>
      <c r="CV135" s="40"/>
    </row>
    <row r="136" spans="1:100" ht="12.75">
      <c r="A136" s="60"/>
      <c r="B136" s="555"/>
      <c r="C136" s="556"/>
      <c r="D136" s="556"/>
      <c r="E136" s="556"/>
      <c r="F136" s="556"/>
      <c r="G136" s="556"/>
      <c r="H136" s="556"/>
      <c r="I136" s="556"/>
      <c r="J136" s="556"/>
      <c r="K136" s="556"/>
      <c r="L136" s="556"/>
      <c r="M136" s="556"/>
      <c r="N136" s="556"/>
      <c r="O136" s="556"/>
      <c r="P136" s="556"/>
      <c r="Q136" s="556"/>
      <c r="R136" s="556"/>
      <c r="S136" s="556"/>
      <c r="T136" s="556"/>
      <c r="U136" s="556"/>
      <c r="V136" s="556"/>
      <c r="W136" s="556"/>
      <c r="X136" s="556"/>
      <c r="Y136" s="556"/>
      <c r="Z136" s="556"/>
      <c r="AA136" s="556"/>
      <c r="AB136" s="556"/>
      <c r="AC136" s="556"/>
      <c r="AD136" s="556"/>
      <c r="AE136" s="556"/>
      <c r="AF136" s="556"/>
      <c r="AG136" s="557"/>
      <c r="AH136" s="38"/>
      <c r="AI136" s="555"/>
      <c r="AJ136" s="556"/>
      <c r="AK136" s="556"/>
      <c r="AL136" s="556"/>
      <c r="AM136" s="556"/>
      <c r="AN136" s="556"/>
      <c r="AO136" s="556"/>
      <c r="AP136" s="556"/>
      <c r="AQ136" s="556"/>
      <c r="AR136" s="556"/>
      <c r="AS136" s="556"/>
      <c r="AT136" s="556"/>
      <c r="AU136" s="556"/>
      <c r="AV136" s="556"/>
      <c r="AW136" s="556"/>
      <c r="AX136" s="556"/>
      <c r="AY136" s="556"/>
      <c r="AZ136" s="556"/>
      <c r="BA136" s="556"/>
      <c r="BB136" s="556"/>
      <c r="BC136" s="556"/>
      <c r="BD136" s="556"/>
      <c r="BE136" s="556"/>
      <c r="BF136" s="556"/>
      <c r="BG136" s="556"/>
      <c r="BH136" s="556"/>
      <c r="BI136" s="556"/>
      <c r="BJ136" s="556"/>
      <c r="BK136" s="556"/>
      <c r="BL136" s="556"/>
      <c r="BM136" s="556"/>
      <c r="BN136" s="557"/>
      <c r="BO136" s="38"/>
      <c r="BP136" s="555"/>
      <c r="BQ136" s="556"/>
      <c r="BR136" s="556"/>
      <c r="BS136" s="556"/>
      <c r="BT136" s="556"/>
      <c r="BU136" s="556"/>
      <c r="BV136" s="556"/>
      <c r="BW136" s="556"/>
      <c r="BX136" s="556"/>
      <c r="BY136" s="556"/>
      <c r="BZ136" s="556"/>
      <c r="CA136" s="556"/>
      <c r="CB136" s="556"/>
      <c r="CC136" s="556"/>
      <c r="CD136" s="556"/>
      <c r="CE136" s="556"/>
      <c r="CF136" s="556"/>
      <c r="CG136" s="556"/>
      <c r="CH136" s="556"/>
      <c r="CI136" s="556"/>
      <c r="CJ136" s="556"/>
      <c r="CK136" s="556"/>
      <c r="CL136" s="556"/>
      <c r="CM136" s="556"/>
      <c r="CN136" s="556"/>
      <c r="CO136" s="556"/>
      <c r="CP136" s="556"/>
      <c r="CQ136" s="556"/>
      <c r="CR136" s="556"/>
      <c r="CS136" s="556"/>
      <c r="CT136" s="556"/>
      <c r="CU136" s="557"/>
      <c r="CV136" s="40"/>
    </row>
    <row r="137" spans="1:100" ht="12.75">
      <c r="A137" s="60"/>
      <c r="B137" s="555"/>
      <c r="C137" s="556"/>
      <c r="D137" s="556"/>
      <c r="E137" s="556"/>
      <c r="F137" s="556"/>
      <c r="G137" s="556"/>
      <c r="H137" s="556"/>
      <c r="I137" s="556"/>
      <c r="J137" s="556"/>
      <c r="K137" s="556"/>
      <c r="L137" s="556"/>
      <c r="M137" s="556"/>
      <c r="N137" s="556"/>
      <c r="O137" s="556"/>
      <c r="P137" s="556"/>
      <c r="Q137" s="556"/>
      <c r="R137" s="556"/>
      <c r="S137" s="556"/>
      <c r="T137" s="556"/>
      <c r="U137" s="556"/>
      <c r="V137" s="556"/>
      <c r="W137" s="556"/>
      <c r="X137" s="556"/>
      <c r="Y137" s="556"/>
      <c r="Z137" s="556"/>
      <c r="AA137" s="556"/>
      <c r="AB137" s="556"/>
      <c r="AC137" s="556"/>
      <c r="AD137" s="556"/>
      <c r="AE137" s="556"/>
      <c r="AF137" s="556"/>
      <c r="AG137" s="557"/>
      <c r="AH137" s="38"/>
      <c r="AI137" s="555"/>
      <c r="AJ137" s="556"/>
      <c r="AK137" s="556"/>
      <c r="AL137" s="556"/>
      <c r="AM137" s="556"/>
      <c r="AN137" s="556"/>
      <c r="AO137" s="556"/>
      <c r="AP137" s="556"/>
      <c r="AQ137" s="556"/>
      <c r="AR137" s="556"/>
      <c r="AS137" s="556"/>
      <c r="AT137" s="556"/>
      <c r="AU137" s="556"/>
      <c r="AV137" s="556"/>
      <c r="AW137" s="556"/>
      <c r="AX137" s="556"/>
      <c r="AY137" s="556"/>
      <c r="AZ137" s="556"/>
      <c r="BA137" s="556"/>
      <c r="BB137" s="556"/>
      <c r="BC137" s="556"/>
      <c r="BD137" s="556"/>
      <c r="BE137" s="556"/>
      <c r="BF137" s="556"/>
      <c r="BG137" s="556"/>
      <c r="BH137" s="556"/>
      <c r="BI137" s="556"/>
      <c r="BJ137" s="556"/>
      <c r="BK137" s="556"/>
      <c r="BL137" s="556"/>
      <c r="BM137" s="556"/>
      <c r="BN137" s="557"/>
      <c r="BO137" s="38"/>
      <c r="BP137" s="555"/>
      <c r="BQ137" s="556"/>
      <c r="BR137" s="556"/>
      <c r="BS137" s="556"/>
      <c r="BT137" s="556"/>
      <c r="BU137" s="556"/>
      <c r="BV137" s="556"/>
      <c r="BW137" s="556"/>
      <c r="BX137" s="556"/>
      <c r="BY137" s="556"/>
      <c r="BZ137" s="556"/>
      <c r="CA137" s="556"/>
      <c r="CB137" s="556"/>
      <c r="CC137" s="556"/>
      <c r="CD137" s="556"/>
      <c r="CE137" s="556"/>
      <c r="CF137" s="556"/>
      <c r="CG137" s="556"/>
      <c r="CH137" s="556"/>
      <c r="CI137" s="556"/>
      <c r="CJ137" s="556"/>
      <c r="CK137" s="556"/>
      <c r="CL137" s="556"/>
      <c r="CM137" s="556"/>
      <c r="CN137" s="556"/>
      <c r="CO137" s="556"/>
      <c r="CP137" s="556"/>
      <c r="CQ137" s="556"/>
      <c r="CR137" s="556"/>
      <c r="CS137" s="556"/>
      <c r="CT137" s="556"/>
      <c r="CU137" s="557"/>
      <c r="CV137" s="40"/>
    </row>
    <row r="138" spans="1:100" ht="12.75">
      <c r="A138" s="60"/>
      <c r="B138" s="555"/>
      <c r="C138" s="556"/>
      <c r="D138" s="556"/>
      <c r="E138" s="556"/>
      <c r="F138" s="556"/>
      <c r="G138" s="556"/>
      <c r="H138" s="556"/>
      <c r="I138" s="556"/>
      <c r="J138" s="556"/>
      <c r="K138" s="556"/>
      <c r="L138" s="556"/>
      <c r="M138" s="556"/>
      <c r="N138" s="556"/>
      <c r="O138" s="556"/>
      <c r="P138" s="556"/>
      <c r="Q138" s="556"/>
      <c r="R138" s="556"/>
      <c r="S138" s="556"/>
      <c r="T138" s="556"/>
      <c r="U138" s="556"/>
      <c r="V138" s="556"/>
      <c r="W138" s="556"/>
      <c r="X138" s="556"/>
      <c r="Y138" s="556"/>
      <c r="Z138" s="556"/>
      <c r="AA138" s="556"/>
      <c r="AB138" s="556"/>
      <c r="AC138" s="556"/>
      <c r="AD138" s="556"/>
      <c r="AE138" s="556"/>
      <c r="AF138" s="556"/>
      <c r="AG138" s="557"/>
      <c r="AH138" s="38"/>
      <c r="AI138" s="555"/>
      <c r="AJ138" s="556"/>
      <c r="AK138" s="556"/>
      <c r="AL138" s="556"/>
      <c r="AM138" s="556"/>
      <c r="AN138" s="556"/>
      <c r="AO138" s="556"/>
      <c r="AP138" s="556"/>
      <c r="AQ138" s="556"/>
      <c r="AR138" s="556"/>
      <c r="AS138" s="556"/>
      <c r="AT138" s="556"/>
      <c r="AU138" s="556"/>
      <c r="AV138" s="556"/>
      <c r="AW138" s="556"/>
      <c r="AX138" s="556"/>
      <c r="AY138" s="556"/>
      <c r="AZ138" s="556"/>
      <c r="BA138" s="556"/>
      <c r="BB138" s="556"/>
      <c r="BC138" s="556"/>
      <c r="BD138" s="556"/>
      <c r="BE138" s="556"/>
      <c r="BF138" s="556"/>
      <c r="BG138" s="556"/>
      <c r="BH138" s="556"/>
      <c r="BI138" s="556"/>
      <c r="BJ138" s="556"/>
      <c r="BK138" s="556"/>
      <c r="BL138" s="556"/>
      <c r="BM138" s="556"/>
      <c r="BN138" s="557"/>
      <c r="BO138" s="38"/>
      <c r="BP138" s="555"/>
      <c r="BQ138" s="556"/>
      <c r="BR138" s="556"/>
      <c r="BS138" s="556"/>
      <c r="BT138" s="556"/>
      <c r="BU138" s="556"/>
      <c r="BV138" s="556"/>
      <c r="BW138" s="556"/>
      <c r="BX138" s="556"/>
      <c r="BY138" s="556"/>
      <c r="BZ138" s="556"/>
      <c r="CA138" s="556"/>
      <c r="CB138" s="556"/>
      <c r="CC138" s="556"/>
      <c r="CD138" s="556"/>
      <c r="CE138" s="556"/>
      <c r="CF138" s="556"/>
      <c r="CG138" s="556"/>
      <c r="CH138" s="556"/>
      <c r="CI138" s="556"/>
      <c r="CJ138" s="556"/>
      <c r="CK138" s="556"/>
      <c r="CL138" s="556"/>
      <c r="CM138" s="556"/>
      <c r="CN138" s="556"/>
      <c r="CO138" s="556"/>
      <c r="CP138" s="556"/>
      <c r="CQ138" s="556"/>
      <c r="CR138" s="556"/>
      <c r="CS138" s="556"/>
      <c r="CT138" s="556"/>
      <c r="CU138" s="557"/>
      <c r="CV138" s="40"/>
    </row>
    <row r="139" spans="1:100" ht="12.75">
      <c r="A139" s="60"/>
      <c r="B139" s="558"/>
      <c r="C139" s="559"/>
      <c r="D139" s="559"/>
      <c r="E139" s="559"/>
      <c r="F139" s="559"/>
      <c r="G139" s="559"/>
      <c r="H139" s="559"/>
      <c r="I139" s="559"/>
      <c r="J139" s="559"/>
      <c r="K139" s="559"/>
      <c r="L139" s="559"/>
      <c r="M139" s="559"/>
      <c r="N139" s="559"/>
      <c r="O139" s="559"/>
      <c r="P139" s="559"/>
      <c r="Q139" s="559"/>
      <c r="R139" s="559"/>
      <c r="S139" s="559"/>
      <c r="T139" s="559"/>
      <c r="U139" s="559"/>
      <c r="V139" s="559"/>
      <c r="W139" s="559"/>
      <c r="X139" s="559"/>
      <c r="Y139" s="559"/>
      <c r="Z139" s="559"/>
      <c r="AA139" s="559"/>
      <c r="AB139" s="559"/>
      <c r="AC139" s="559"/>
      <c r="AD139" s="559"/>
      <c r="AE139" s="559"/>
      <c r="AF139" s="559"/>
      <c r="AG139" s="560"/>
      <c r="AH139" s="38"/>
      <c r="AI139" s="558"/>
      <c r="AJ139" s="559"/>
      <c r="AK139" s="559"/>
      <c r="AL139" s="559"/>
      <c r="AM139" s="559"/>
      <c r="AN139" s="559"/>
      <c r="AO139" s="559"/>
      <c r="AP139" s="559"/>
      <c r="AQ139" s="559"/>
      <c r="AR139" s="559"/>
      <c r="AS139" s="559"/>
      <c r="AT139" s="559"/>
      <c r="AU139" s="559"/>
      <c r="AV139" s="559"/>
      <c r="AW139" s="559"/>
      <c r="AX139" s="559"/>
      <c r="AY139" s="559"/>
      <c r="AZ139" s="559"/>
      <c r="BA139" s="559"/>
      <c r="BB139" s="559"/>
      <c r="BC139" s="559"/>
      <c r="BD139" s="559"/>
      <c r="BE139" s="559"/>
      <c r="BF139" s="559"/>
      <c r="BG139" s="559"/>
      <c r="BH139" s="559"/>
      <c r="BI139" s="559"/>
      <c r="BJ139" s="559"/>
      <c r="BK139" s="559"/>
      <c r="BL139" s="559"/>
      <c r="BM139" s="559"/>
      <c r="BN139" s="560"/>
      <c r="BO139" s="38"/>
      <c r="BP139" s="558"/>
      <c r="BQ139" s="559"/>
      <c r="BR139" s="559"/>
      <c r="BS139" s="559"/>
      <c r="BT139" s="559"/>
      <c r="BU139" s="559"/>
      <c r="BV139" s="559"/>
      <c r="BW139" s="559"/>
      <c r="BX139" s="559"/>
      <c r="BY139" s="559"/>
      <c r="BZ139" s="559"/>
      <c r="CA139" s="559"/>
      <c r="CB139" s="559"/>
      <c r="CC139" s="559"/>
      <c r="CD139" s="559"/>
      <c r="CE139" s="559"/>
      <c r="CF139" s="559"/>
      <c r="CG139" s="559"/>
      <c r="CH139" s="559"/>
      <c r="CI139" s="559"/>
      <c r="CJ139" s="559"/>
      <c r="CK139" s="559"/>
      <c r="CL139" s="559"/>
      <c r="CM139" s="559"/>
      <c r="CN139" s="559"/>
      <c r="CO139" s="559"/>
      <c r="CP139" s="559"/>
      <c r="CQ139" s="559"/>
      <c r="CR139" s="559"/>
      <c r="CS139" s="559"/>
      <c r="CT139" s="559"/>
      <c r="CU139" s="560"/>
      <c r="CV139" s="40"/>
    </row>
    <row r="140" spans="1:100" ht="12.75">
      <c r="A140" s="60"/>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40"/>
    </row>
    <row r="141" spans="1:100" ht="12.75" customHeight="1">
      <c r="A141" s="60"/>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40"/>
    </row>
    <row r="142" spans="1:100" ht="12.75" customHeight="1">
      <c r="A142" s="60"/>
      <c r="B142" s="107"/>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40"/>
    </row>
    <row r="143" spans="1:100" ht="12.75" customHeight="1">
      <c r="A143" s="60"/>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40"/>
    </row>
    <row r="144" spans="1:100" ht="12.75" customHeight="1">
      <c r="A144" s="60"/>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40"/>
    </row>
    <row r="145" spans="1:100" ht="12.75" customHeight="1">
      <c r="A145" s="60"/>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40"/>
    </row>
    <row r="146" spans="1:100" ht="12.75">
      <c r="A146" s="60"/>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40"/>
    </row>
    <row r="147" spans="1:100" ht="12.75">
      <c r="A147" s="60"/>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40"/>
    </row>
    <row r="148" spans="1:100" ht="12.75">
      <c r="A148" s="60"/>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40"/>
    </row>
    <row r="149" spans="1:100" ht="12.75">
      <c r="A149" s="60"/>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40"/>
    </row>
    <row r="150" spans="1:100" ht="13.5" thickBot="1">
      <c r="A150" s="61"/>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5"/>
      <c r="BC150" s="105"/>
      <c r="BD150" s="105"/>
      <c r="BE150" s="105"/>
      <c r="BF150" s="105"/>
      <c r="BG150" s="105"/>
      <c r="BH150" s="105"/>
      <c r="BI150" s="105"/>
      <c r="BJ150" s="105"/>
      <c r="BK150" s="105"/>
      <c r="BL150" s="105"/>
      <c r="BM150" s="105"/>
      <c r="BN150" s="105"/>
      <c r="BO150" s="105"/>
      <c r="BP150" s="105"/>
      <c r="BQ150" s="105"/>
      <c r="BR150" s="105"/>
      <c r="BS150" s="105"/>
      <c r="BT150" s="105"/>
      <c r="BU150" s="105"/>
      <c r="BV150" s="105"/>
      <c r="BW150" s="105"/>
      <c r="BX150" s="105"/>
      <c r="BY150" s="105"/>
      <c r="BZ150" s="105"/>
      <c r="CA150" s="105"/>
      <c r="CB150" s="105"/>
      <c r="CC150" s="105"/>
      <c r="CD150" s="105"/>
      <c r="CE150" s="105"/>
      <c r="CF150" s="105"/>
      <c r="CG150" s="105"/>
      <c r="CH150" s="105"/>
      <c r="CI150" s="105"/>
      <c r="CJ150" s="105"/>
      <c r="CK150" s="105"/>
      <c r="CL150" s="105"/>
      <c r="CM150" s="105"/>
      <c r="CN150" s="105"/>
      <c r="CO150" s="105"/>
      <c r="CP150" s="105"/>
      <c r="CQ150" s="105"/>
      <c r="CR150" s="105"/>
      <c r="CS150" s="105"/>
      <c r="CT150" s="105"/>
      <c r="CU150" s="105"/>
      <c r="CV150" s="106"/>
    </row>
    <row r="151" ht="13.5" thickTop="1"/>
  </sheetData>
  <sheetProtection/>
  <mergeCells count="97">
    <mergeCell ref="B2:AF3"/>
    <mergeCell ref="AH2:AL3"/>
    <mergeCell ref="AN2:AZ3"/>
    <mergeCell ref="BB2:BQ3"/>
    <mergeCell ref="BS2:CH3"/>
    <mergeCell ref="CJ2:CU3"/>
    <mergeCell ref="B4:AF4"/>
    <mergeCell ref="AH4:AL4"/>
    <mergeCell ref="AN4:AZ4"/>
    <mergeCell ref="BB4:BQ4"/>
    <mergeCell ref="BS4:CH4"/>
    <mergeCell ref="CJ4:CU4"/>
    <mergeCell ref="B6:AG7"/>
    <mergeCell ref="AI6:BN7"/>
    <mergeCell ref="BP6:CU7"/>
    <mergeCell ref="B8:AG8"/>
    <mergeCell ref="B9:AG13"/>
    <mergeCell ref="B14:AG14"/>
    <mergeCell ref="B15:AG19"/>
    <mergeCell ref="B20:AG20"/>
    <mergeCell ref="B21:AG25"/>
    <mergeCell ref="B26:AG26"/>
    <mergeCell ref="B27:AG31"/>
    <mergeCell ref="B32:AG32"/>
    <mergeCell ref="B33:AG37"/>
    <mergeCell ref="B38:AG38"/>
    <mergeCell ref="B39:AG43"/>
    <mergeCell ref="B44:AG44"/>
    <mergeCell ref="B45:AG49"/>
    <mergeCell ref="B50:AG50"/>
    <mergeCell ref="B51:AG55"/>
    <mergeCell ref="B56:AG56"/>
    <mergeCell ref="B57:AG61"/>
    <mergeCell ref="B62:AG62"/>
    <mergeCell ref="B63:AG67"/>
    <mergeCell ref="B68:AG68"/>
    <mergeCell ref="B99:AG103"/>
    <mergeCell ref="B104:AG104"/>
    <mergeCell ref="B69:AG73"/>
    <mergeCell ref="B74:AG74"/>
    <mergeCell ref="B75:AG79"/>
    <mergeCell ref="B80:AG80"/>
    <mergeCell ref="B81:AG85"/>
    <mergeCell ref="B86:AG86"/>
    <mergeCell ref="B134:AG134"/>
    <mergeCell ref="B135:AG139"/>
    <mergeCell ref="B105:AG109"/>
    <mergeCell ref="B110:AG110"/>
    <mergeCell ref="B111:AG115"/>
    <mergeCell ref="B116:AG116"/>
    <mergeCell ref="B117:AG121"/>
    <mergeCell ref="B122:AG122"/>
    <mergeCell ref="AI56:BN56"/>
    <mergeCell ref="AI57:BN61"/>
    <mergeCell ref="AI68:BN68"/>
    <mergeCell ref="B123:AG127"/>
    <mergeCell ref="B128:AG128"/>
    <mergeCell ref="B129:AG133"/>
    <mergeCell ref="B87:AG91"/>
    <mergeCell ref="B92:AG92"/>
    <mergeCell ref="B93:AG97"/>
    <mergeCell ref="B98:AG98"/>
    <mergeCell ref="AI32:BN32"/>
    <mergeCell ref="AI33:BN37"/>
    <mergeCell ref="AI38:BN38"/>
    <mergeCell ref="AI39:BN43"/>
    <mergeCell ref="AI50:BN50"/>
    <mergeCell ref="AI51:BN55"/>
    <mergeCell ref="AI69:BN73"/>
    <mergeCell ref="AI74:BN74"/>
    <mergeCell ref="AI75:BN79"/>
    <mergeCell ref="AI86:BN86"/>
    <mergeCell ref="AI87:BN91"/>
    <mergeCell ref="AI92:BN92"/>
    <mergeCell ref="AI93:BN97"/>
    <mergeCell ref="AI104:BN104"/>
    <mergeCell ref="AI105:BN109"/>
    <mergeCell ref="AI110:BN110"/>
    <mergeCell ref="AI111:BN115"/>
    <mergeCell ref="AI122:BN122"/>
    <mergeCell ref="AI123:BN127"/>
    <mergeCell ref="AI134:BN134"/>
    <mergeCell ref="AI135:BN139"/>
    <mergeCell ref="BP32:CU32"/>
    <mergeCell ref="BP33:CU37"/>
    <mergeCell ref="BP50:CU50"/>
    <mergeCell ref="BP51:CU55"/>
    <mergeCell ref="BP68:CU68"/>
    <mergeCell ref="BP69:CU73"/>
    <mergeCell ref="BP86:CU86"/>
    <mergeCell ref="BP135:CU139"/>
    <mergeCell ref="BP87:CU91"/>
    <mergeCell ref="BP104:CU104"/>
    <mergeCell ref="BP105:CU109"/>
    <mergeCell ref="BP122:CU122"/>
    <mergeCell ref="BP123:CU127"/>
    <mergeCell ref="BP134:CU134"/>
  </mergeCells>
  <printOptions horizontalCentered="1" verticalCentered="1"/>
  <pageMargins left="0.4" right="0.4" top="0.4" bottom="0.4" header="0.3" footer="0.3"/>
  <pageSetup fitToHeight="1" fitToWidth="1" horizontalDpi="600" verticalDpi="600" orientation="portrait" scale="38" r:id="rId1"/>
</worksheet>
</file>

<file path=xl/worksheets/sheet12.xml><?xml version="1.0" encoding="utf-8"?>
<worksheet xmlns="http://schemas.openxmlformats.org/spreadsheetml/2006/main" xmlns:r="http://schemas.openxmlformats.org/officeDocument/2006/relationships">
  <sheetPr codeName="Sheet13"/>
  <dimension ref="A1:AF9"/>
  <sheetViews>
    <sheetView showGridLines="0" zoomScalePageLayoutView="0" workbookViewId="0" topLeftCell="A1">
      <selection activeCell="D2" sqref="D2:S2"/>
    </sheetView>
  </sheetViews>
  <sheetFormatPr defaultColWidth="2.57421875" defaultRowHeight="15"/>
  <cols>
    <col min="1" max="16384" width="2.57421875" style="1" customWidth="1"/>
  </cols>
  <sheetData>
    <row r="1" spans="4:20" ht="12.75">
      <c r="D1" s="1" t="s">
        <v>983</v>
      </c>
      <c r="T1" s="1" t="s">
        <v>227</v>
      </c>
    </row>
    <row r="2" spans="1:32" ht="15">
      <c r="A2" s="1" t="s">
        <v>960</v>
      </c>
      <c r="D2" s="298"/>
      <c r="E2" s="299"/>
      <c r="F2" s="299"/>
      <c r="G2" s="299"/>
      <c r="H2" s="299"/>
      <c r="I2" s="299"/>
      <c r="J2" s="299"/>
      <c r="K2" s="299"/>
      <c r="L2" s="299"/>
      <c r="M2" s="299"/>
      <c r="N2" s="299"/>
      <c r="O2" s="299"/>
      <c r="P2" s="299"/>
      <c r="Q2" s="299"/>
      <c r="R2" s="299"/>
      <c r="S2" s="300"/>
      <c r="T2" s="563">
        <f>IF($D2="","",VLOOKUP($D2,Data!$A$493:$BB$550,9,0))</f>
      </c>
      <c r="U2" s="564"/>
      <c r="V2" s="564"/>
      <c r="W2" s="564"/>
      <c r="X2" s="564"/>
      <c r="Y2" s="564"/>
      <c r="Z2" s="564"/>
      <c r="AA2" s="564"/>
      <c r="AB2" s="564"/>
      <c r="AC2" s="564"/>
      <c r="AD2" s="564"/>
      <c r="AE2" s="564"/>
      <c r="AF2" s="565"/>
    </row>
    <row r="3" spans="1:32" ht="15">
      <c r="A3" s="1" t="s">
        <v>961</v>
      </c>
      <c r="D3" s="298"/>
      <c r="E3" s="299"/>
      <c r="F3" s="299"/>
      <c r="G3" s="299"/>
      <c r="H3" s="299"/>
      <c r="I3" s="299"/>
      <c r="J3" s="299"/>
      <c r="K3" s="299"/>
      <c r="L3" s="299"/>
      <c r="M3" s="299"/>
      <c r="N3" s="299"/>
      <c r="O3" s="299"/>
      <c r="P3" s="299"/>
      <c r="Q3" s="299"/>
      <c r="R3" s="299"/>
      <c r="S3" s="300"/>
      <c r="T3" s="563">
        <f>IF($D3="","",VLOOKUP($D3,Data!$A$493:$BB$550,9,0))</f>
      </c>
      <c r="U3" s="564"/>
      <c r="V3" s="564"/>
      <c r="W3" s="564"/>
      <c r="X3" s="564"/>
      <c r="Y3" s="564"/>
      <c r="Z3" s="564"/>
      <c r="AA3" s="564"/>
      <c r="AB3" s="564"/>
      <c r="AC3" s="564"/>
      <c r="AD3" s="564"/>
      <c r="AE3" s="564"/>
      <c r="AF3" s="565"/>
    </row>
    <row r="4" spans="1:32" ht="15">
      <c r="A4" s="1" t="s">
        <v>962</v>
      </c>
      <c r="D4" s="298"/>
      <c r="E4" s="299"/>
      <c r="F4" s="299"/>
      <c r="G4" s="299"/>
      <c r="H4" s="299"/>
      <c r="I4" s="299"/>
      <c r="J4" s="299"/>
      <c r="K4" s="299"/>
      <c r="L4" s="299"/>
      <c r="M4" s="299"/>
      <c r="N4" s="299"/>
      <c r="O4" s="299"/>
      <c r="P4" s="299"/>
      <c r="Q4" s="299"/>
      <c r="R4" s="299"/>
      <c r="S4" s="300"/>
      <c r="T4" s="563">
        <f>IF($D4="","",VLOOKUP($D4,Data!$A$493:$BB$550,9,0))</f>
      </c>
      <c r="U4" s="564"/>
      <c r="V4" s="564"/>
      <c r="W4" s="564"/>
      <c r="X4" s="564"/>
      <c r="Y4" s="564"/>
      <c r="Z4" s="564"/>
      <c r="AA4" s="564"/>
      <c r="AB4" s="564"/>
      <c r="AC4" s="564"/>
      <c r="AD4" s="564"/>
      <c r="AE4" s="564"/>
      <c r="AF4" s="565"/>
    </row>
    <row r="5" spans="1:32" ht="15">
      <c r="A5" s="1" t="s">
        <v>963</v>
      </c>
      <c r="D5" s="298"/>
      <c r="E5" s="299"/>
      <c r="F5" s="299"/>
      <c r="G5" s="299"/>
      <c r="H5" s="299"/>
      <c r="I5" s="299"/>
      <c r="J5" s="299"/>
      <c r="K5" s="299"/>
      <c r="L5" s="299"/>
      <c r="M5" s="299"/>
      <c r="N5" s="299"/>
      <c r="O5" s="299"/>
      <c r="P5" s="299"/>
      <c r="Q5" s="299"/>
      <c r="R5" s="299"/>
      <c r="S5" s="300"/>
      <c r="T5" s="563">
        <f>IF($D5="","",VLOOKUP($D5,Data!$A$493:$BB$550,9,0))</f>
      </c>
      <c r="U5" s="564"/>
      <c r="V5" s="564"/>
      <c r="W5" s="564"/>
      <c r="X5" s="564"/>
      <c r="Y5" s="564"/>
      <c r="Z5" s="564"/>
      <c r="AA5" s="564"/>
      <c r="AB5" s="564"/>
      <c r="AC5" s="564"/>
      <c r="AD5" s="564"/>
      <c r="AE5" s="564"/>
      <c r="AF5" s="565"/>
    </row>
    <row r="6" spans="1:32" ht="15">
      <c r="A6" s="1" t="s">
        <v>964</v>
      </c>
      <c r="D6" s="298"/>
      <c r="E6" s="299"/>
      <c r="F6" s="299"/>
      <c r="G6" s="299"/>
      <c r="H6" s="299"/>
      <c r="I6" s="299"/>
      <c r="J6" s="299"/>
      <c r="K6" s="299"/>
      <c r="L6" s="299"/>
      <c r="M6" s="299"/>
      <c r="N6" s="299"/>
      <c r="O6" s="299"/>
      <c r="P6" s="299"/>
      <c r="Q6" s="299"/>
      <c r="R6" s="299"/>
      <c r="S6" s="300"/>
      <c r="T6" s="563">
        <f>IF($D6="","",VLOOKUP($D6,Data!$A$493:$BB$550,9,0))</f>
      </c>
      <c r="U6" s="564"/>
      <c r="V6" s="564"/>
      <c r="W6" s="564"/>
      <c r="X6" s="564"/>
      <c r="Y6" s="564"/>
      <c r="Z6" s="564"/>
      <c r="AA6" s="564"/>
      <c r="AB6" s="564"/>
      <c r="AC6" s="564"/>
      <c r="AD6" s="564"/>
      <c r="AE6" s="564"/>
      <c r="AF6" s="565"/>
    </row>
    <row r="7" spans="1:32" ht="15">
      <c r="A7" s="1" t="s">
        <v>965</v>
      </c>
      <c r="D7" s="298"/>
      <c r="E7" s="299"/>
      <c r="F7" s="299"/>
      <c r="G7" s="299"/>
      <c r="H7" s="299"/>
      <c r="I7" s="299"/>
      <c r="J7" s="299"/>
      <c r="K7" s="299"/>
      <c r="L7" s="299"/>
      <c r="M7" s="299"/>
      <c r="N7" s="299"/>
      <c r="O7" s="299"/>
      <c r="P7" s="299"/>
      <c r="Q7" s="299"/>
      <c r="R7" s="299"/>
      <c r="S7" s="300"/>
      <c r="T7" s="563">
        <f>IF($D7="","",VLOOKUP($D7,Data!$A$493:$BB$550,9,0))</f>
      </c>
      <c r="U7" s="564"/>
      <c r="V7" s="564"/>
      <c r="W7" s="564"/>
      <c r="X7" s="564"/>
      <c r="Y7" s="564"/>
      <c r="Z7" s="564"/>
      <c r="AA7" s="564"/>
      <c r="AB7" s="564"/>
      <c r="AC7" s="564"/>
      <c r="AD7" s="564"/>
      <c r="AE7" s="564"/>
      <c r="AF7" s="565"/>
    </row>
    <row r="8" spans="1:32" ht="15">
      <c r="A8" s="1" t="s">
        <v>966</v>
      </c>
      <c r="D8" s="298"/>
      <c r="E8" s="299"/>
      <c r="F8" s="299"/>
      <c r="G8" s="299"/>
      <c r="H8" s="299"/>
      <c r="I8" s="299"/>
      <c r="J8" s="299"/>
      <c r="K8" s="299"/>
      <c r="L8" s="299"/>
      <c r="M8" s="299"/>
      <c r="N8" s="299"/>
      <c r="O8" s="299"/>
      <c r="P8" s="299"/>
      <c r="Q8" s="299"/>
      <c r="R8" s="299"/>
      <c r="S8" s="300"/>
      <c r="T8" s="563">
        <f>IF($D8="","",VLOOKUP($D8,Data!$A$493:$BB$550,9,0))</f>
      </c>
      <c r="U8" s="564"/>
      <c r="V8" s="564"/>
      <c r="W8" s="564"/>
      <c r="X8" s="564"/>
      <c r="Y8" s="564"/>
      <c r="Z8" s="564"/>
      <c r="AA8" s="564"/>
      <c r="AB8" s="564"/>
      <c r="AC8" s="564"/>
      <c r="AD8" s="564"/>
      <c r="AE8" s="564"/>
      <c r="AF8" s="565"/>
    </row>
    <row r="9" spans="1:32" ht="15">
      <c r="A9" s="1" t="s">
        <v>967</v>
      </c>
      <c r="D9" s="298"/>
      <c r="E9" s="299"/>
      <c r="F9" s="299"/>
      <c r="G9" s="299"/>
      <c r="H9" s="299"/>
      <c r="I9" s="299"/>
      <c r="J9" s="299"/>
      <c r="K9" s="299"/>
      <c r="L9" s="299"/>
      <c r="M9" s="299"/>
      <c r="N9" s="299"/>
      <c r="O9" s="299"/>
      <c r="P9" s="299"/>
      <c r="Q9" s="299"/>
      <c r="R9" s="299"/>
      <c r="S9" s="300"/>
      <c r="T9" s="563">
        <f>IF($D9="","",VLOOKUP($D9,Data!$A$493:$BB$550,9,0))</f>
      </c>
      <c r="U9" s="564"/>
      <c r="V9" s="564"/>
      <c r="W9" s="564"/>
      <c r="X9" s="564"/>
      <c r="Y9" s="564"/>
      <c r="Z9" s="564"/>
      <c r="AA9" s="564"/>
      <c r="AB9" s="564"/>
      <c r="AC9" s="564"/>
      <c r="AD9" s="564"/>
      <c r="AE9" s="564"/>
      <c r="AF9" s="565"/>
    </row>
  </sheetData>
  <sheetProtection/>
  <mergeCells count="16">
    <mergeCell ref="D2:S2"/>
    <mergeCell ref="D3:S3"/>
    <mergeCell ref="D4:S4"/>
    <mergeCell ref="D5:S5"/>
    <mergeCell ref="D6:S6"/>
    <mergeCell ref="D7:S7"/>
    <mergeCell ref="D8:S8"/>
    <mergeCell ref="D9:S9"/>
    <mergeCell ref="T2:AF2"/>
    <mergeCell ref="T3:AF3"/>
    <mergeCell ref="T4:AF4"/>
    <mergeCell ref="T5:AF5"/>
    <mergeCell ref="T6:AF6"/>
    <mergeCell ref="T7:AF7"/>
    <mergeCell ref="T8:AF8"/>
    <mergeCell ref="T9:AF9"/>
  </mergeCells>
  <printOptions/>
  <pageMargins left="0.7" right="0.7" top="0.75" bottom="0.75" header="0.3" footer="0.3"/>
  <pageSetup horizontalDpi="1200" verticalDpi="1200" orientation="portrait" r:id="rId1"/>
</worksheet>
</file>

<file path=xl/worksheets/sheet13.xml><?xml version="1.0" encoding="utf-8"?>
<worksheet xmlns="http://schemas.openxmlformats.org/spreadsheetml/2006/main" xmlns:r="http://schemas.openxmlformats.org/officeDocument/2006/relationships">
  <sheetPr codeName="Sheet14">
    <pageSetUpPr fitToPage="1"/>
  </sheetPr>
  <dimension ref="A1:AL56"/>
  <sheetViews>
    <sheetView showGridLines="0" zoomScalePageLayoutView="0" workbookViewId="0" topLeftCell="A1">
      <selection activeCell="A1" sqref="A1:J1"/>
    </sheetView>
  </sheetViews>
  <sheetFormatPr defaultColWidth="2.57421875" defaultRowHeight="15"/>
  <cols>
    <col min="1" max="15" width="2.57421875" style="1" customWidth="1"/>
    <col min="16" max="19" width="1.7109375" style="1" customWidth="1"/>
    <col min="20" max="34" width="2.57421875" style="1" customWidth="1"/>
    <col min="35" max="38" width="1.7109375" style="1" customWidth="1"/>
    <col min="39" max="16384" width="2.57421875" style="1" customWidth="1"/>
  </cols>
  <sheetData>
    <row r="1" spans="1:38" ht="15.75" customHeight="1">
      <c r="A1" s="566">
        <f>IF(CardList!D2="","",CardList!D2)</f>
      </c>
      <c r="B1" s="567"/>
      <c r="C1" s="567"/>
      <c r="D1" s="567"/>
      <c r="E1" s="567"/>
      <c r="F1" s="567"/>
      <c r="G1" s="567"/>
      <c r="H1" s="567"/>
      <c r="I1" s="567"/>
      <c r="J1" s="567"/>
      <c r="K1" s="568">
        <f>IF(A1="","",VLOOKUP(A1,Data!$A$493:$BB$550,9,0))</f>
      </c>
      <c r="L1" s="568"/>
      <c r="M1" s="568"/>
      <c r="N1" s="568"/>
      <c r="O1" s="568"/>
      <c r="P1" s="568"/>
      <c r="Q1" s="568"/>
      <c r="R1" s="568"/>
      <c r="S1" s="569"/>
      <c r="T1" s="566">
        <f>IF(CardList!D6="","",CardList!D6)</f>
      </c>
      <c r="U1" s="567"/>
      <c r="V1" s="567"/>
      <c r="W1" s="567"/>
      <c r="X1" s="567"/>
      <c r="Y1" s="567"/>
      <c r="Z1" s="567"/>
      <c r="AA1" s="567"/>
      <c r="AB1" s="567"/>
      <c r="AC1" s="567"/>
      <c r="AD1" s="568">
        <f>IF(T1="","",VLOOKUP(T1,Data!$A$493:$BB$550,9,0))</f>
      </c>
      <c r="AE1" s="568"/>
      <c r="AF1" s="568"/>
      <c r="AG1" s="568"/>
      <c r="AH1" s="568"/>
      <c r="AI1" s="568"/>
      <c r="AJ1" s="568"/>
      <c r="AK1" s="568"/>
      <c r="AL1" s="569"/>
    </row>
    <row r="2" spans="1:38" ht="12.75">
      <c r="A2" s="570">
        <f>IF(A1="","",VLOOKUP(A1,Data!$A$493:$BB$550,15,0))</f>
      </c>
      <c r="B2" s="258"/>
      <c r="C2" s="258"/>
      <c r="D2" s="258"/>
      <c r="E2" s="258"/>
      <c r="F2" s="92" t="s">
        <v>984</v>
      </c>
      <c r="G2" s="258">
        <f>IF(A1="","",VLOOKUP(A1,Data!$A$493:$BB$550,19,0))</f>
      </c>
      <c r="H2" s="258"/>
      <c r="I2" s="258"/>
      <c r="J2" s="258"/>
      <c r="K2" s="258"/>
      <c r="L2" s="258"/>
      <c r="M2" s="258"/>
      <c r="N2" s="258"/>
      <c r="O2" s="258"/>
      <c r="P2" s="258"/>
      <c r="Q2" s="258"/>
      <c r="R2" s="258"/>
      <c r="S2" s="571"/>
      <c r="T2" s="570">
        <f>IF(T1="","",VLOOKUP(T1,Data!$A$493:$BB$550,15,0))</f>
      </c>
      <c r="U2" s="258"/>
      <c r="V2" s="258"/>
      <c r="W2" s="258"/>
      <c r="X2" s="258"/>
      <c r="Y2" s="92" t="s">
        <v>984</v>
      </c>
      <c r="Z2" s="258">
        <f>IF(T1="","",VLOOKUP(T1,Data!$A$493:$BB$550,19,0))</f>
      </c>
      <c r="AA2" s="258"/>
      <c r="AB2" s="258"/>
      <c r="AC2" s="258"/>
      <c r="AD2" s="258"/>
      <c r="AE2" s="258"/>
      <c r="AF2" s="258"/>
      <c r="AG2" s="258"/>
      <c r="AH2" s="258"/>
      <c r="AI2" s="258"/>
      <c r="AJ2" s="258"/>
      <c r="AK2" s="258"/>
      <c r="AL2" s="571"/>
    </row>
    <row r="3" spans="1:38" ht="12.75">
      <c r="A3" s="570">
        <f>IF(A1="","",VLOOKUP(A1,Data!$A$493:$BB$550,29,0))</f>
      </c>
      <c r="B3" s="258"/>
      <c r="C3" s="258"/>
      <c r="D3" s="258"/>
      <c r="E3" s="258"/>
      <c r="F3" s="258"/>
      <c r="G3" s="258"/>
      <c r="H3" s="258"/>
      <c r="I3" s="258"/>
      <c r="J3" s="258">
        <f>IF(A1="","",VLOOKUP(A1,Data!$A$493:$BB$550,35,0))</f>
      </c>
      <c r="K3" s="258"/>
      <c r="L3" s="258"/>
      <c r="M3" s="258"/>
      <c r="N3" s="258"/>
      <c r="O3" s="258"/>
      <c r="P3" s="258"/>
      <c r="Q3" s="258"/>
      <c r="R3" s="258"/>
      <c r="S3" s="571"/>
      <c r="T3" s="570">
        <f>IF(T1="","",VLOOKUP(T1,Data!$A$493:$BB$550,29,0))</f>
      </c>
      <c r="U3" s="258"/>
      <c r="V3" s="258"/>
      <c r="W3" s="258"/>
      <c r="X3" s="258"/>
      <c r="Y3" s="258"/>
      <c r="Z3" s="258"/>
      <c r="AA3" s="258"/>
      <c r="AB3" s="258"/>
      <c r="AC3" s="258">
        <f>IF(T1="","",VLOOKUP(T1,Data!$A$493:$BB$550,35,0))</f>
      </c>
      <c r="AD3" s="258"/>
      <c r="AE3" s="258"/>
      <c r="AF3" s="258"/>
      <c r="AG3" s="258"/>
      <c r="AH3" s="258"/>
      <c r="AI3" s="258"/>
      <c r="AJ3" s="258"/>
      <c r="AK3" s="258"/>
      <c r="AL3" s="571"/>
    </row>
    <row r="4" spans="1:38" ht="12.75">
      <c r="A4" s="128">
        <f>IF(A1="","",VLOOKUP(A1,Data!$A$493:$BB$550,39,0))</f>
      </c>
      <c r="B4" s="129"/>
      <c r="C4" s="129"/>
      <c r="D4" s="129"/>
      <c r="E4" s="129"/>
      <c r="F4" s="129"/>
      <c r="G4" s="129"/>
      <c r="H4" s="129"/>
      <c r="I4" s="129"/>
      <c r="J4" s="129"/>
      <c r="K4" s="129"/>
      <c r="L4" s="129"/>
      <c r="M4" s="129"/>
      <c r="N4" s="129"/>
      <c r="O4" s="129"/>
      <c r="P4" s="129"/>
      <c r="Q4" s="129"/>
      <c r="R4" s="129"/>
      <c r="S4" s="130"/>
      <c r="T4" s="128">
        <f>IF(T1="","",VLOOKUP(T1,Data!$A$493:$BB$550,39,0))</f>
      </c>
      <c r="U4" s="129"/>
      <c r="V4" s="129"/>
      <c r="W4" s="129"/>
      <c r="X4" s="129"/>
      <c r="Y4" s="129"/>
      <c r="Z4" s="129"/>
      <c r="AA4" s="129"/>
      <c r="AB4" s="129"/>
      <c r="AC4" s="129"/>
      <c r="AD4" s="129"/>
      <c r="AE4" s="129"/>
      <c r="AF4" s="129"/>
      <c r="AG4" s="129"/>
      <c r="AH4" s="129"/>
      <c r="AI4" s="129"/>
      <c r="AJ4" s="129"/>
      <c r="AK4" s="129"/>
      <c r="AL4" s="130"/>
    </row>
    <row r="5" spans="1:38" ht="12.75">
      <c r="A5" s="128"/>
      <c r="B5" s="129"/>
      <c r="C5" s="129"/>
      <c r="D5" s="129"/>
      <c r="E5" s="129"/>
      <c r="F5" s="129"/>
      <c r="G5" s="129"/>
      <c r="H5" s="129"/>
      <c r="I5" s="129"/>
      <c r="J5" s="129"/>
      <c r="K5" s="129"/>
      <c r="L5" s="129"/>
      <c r="M5" s="129"/>
      <c r="N5" s="129"/>
      <c r="O5" s="129"/>
      <c r="P5" s="129"/>
      <c r="Q5" s="129"/>
      <c r="R5" s="129"/>
      <c r="S5" s="130"/>
      <c r="T5" s="128"/>
      <c r="U5" s="129"/>
      <c r="V5" s="129"/>
      <c r="W5" s="129"/>
      <c r="X5" s="129"/>
      <c r="Y5" s="129"/>
      <c r="Z5" s="129"/>
      <c r="AA5" s="129"/>
      <c r="AB5" s="129"/>
      <c r="AC5" s="129"/>
      <c r="AD5" s="129"/>
      <c r="AE5" s="129"/>
      <c r="AF5" s="129"/>
      <c r="AG5" s="129"/>
      <c r="AH5" s="129"/>
      <c r="AI5" s="129"/>
      <c r="AJ5" s="129"/>
      <c r="AK5" s="129"/>
      <c r="AL5" s="130"/>
    </row>
    <row r="6" spans="1:38" ht="12.75">
      <c r="A6" s="128"/>
      <c r="B6" s="129"/>
      <c r="C6" s="129"/>
      <c r="D6" s="129"/>
      <c r="E6" s="129"/>
      <c r="F6" s="129"/>
      <c r="G6" s="129"/>
      <c r="H6" s="129"/>
      <c r="I6" s="129"/>
      <c r="J6" s="129"/>
      <c r="K6" s="129"/>
      <c r="L6" s="129"/>
      <c r="M6" s="129"/>
      <c r="N6" s="129"/>
      <c r="O6" s="129"/>
      <c r="P6" s="129"/>
      <c r="Q6" s="129"/>
      <c r="R6" s="129"/>
      <c r="S6" s="130"/>
      <c r="T6" s="128"/>
      <c r="U6" s="129"/>
      <c r="V6" s="129"/>
      <c r="W6" s="129"/>
      <c r="X6" s="129"/>
      <c r="Y6" s="129"/>
      <c r="Z6" s="129"/>
      <c r="AA6" s="129"/>
      <c r="AB6" s="129"/>
      <c r="AC6" s="129"/>
      <c r="AD6" s="129"/>
      <c r="AE6" s="129"/>
      <c r="AF6" s="129"/>
      <c r="AG6" s="129"/>
      <c r="AH6" s="129"/>
      <c r="AI6" s="129"/>
      <c r="AJ6" s="129"/>
      <c r="AK6" s="129"/>
      <c r="AL6" s="130"/>
    </row>
    <row r="7" spans="1:38" ht="12.75">
      <c r="A7" s="128"/>
      <c r="B7" s="129"/>
      <c r="C7" s="129"/>
      <c r="D7" s="129"/>
      <c r="E7" s="129"/>
      <c r="F7" s="129"/>
      <c r="G7" s="129"/>
      <c r="H7" s="129"/>
      <c r="I7" s="129"/>
      <c r="J7" s="129"/>
      <c r="K7" s="129"/>
      <c r="L7" s="129"/>
      <c r="M7" s="129"/>
      <c r="N7" s="129"/>
      <c r="O7" s="129"/>
      <c r="P7" s="129"/>
      <c r="Q7" s="129"/>
      <c r="R7" s="129"/>
      <c r="S7" s="130"/>
      <c r="T7" s="128"/>
      <c r="U7" s="129"/>
      <c r="V7" s="129"/>
      <c r="W7" s="129"/>
      <c r="X7" s="129"/>
      <c r="Y7" s="129"/>
      <c r="Z7" s="129"/>
      <c r="AA7" s="129"/>
      <c r="AB7" s="129"/>
      <c r="AC7" s="129"/>
      <c r="AD7" s="129"/>
      <c r="AE7" s="129"/>
      <c r="AF7" s="129"/>
      <c r="AG7" s="129"/>
      <c r="AH7" s="129"/>
      <c r="AI7" s="129"/>
      <c r="AJ7" s="129"/>
      <c r="AK7" s="129"/>
      <c r="AL7" s="130"/>
    </row>
    <row r="8" spans="1:38" ht="12.75">
      <c r="A8" s="128"/>
      <c r="B8" s="129"/>
      <c r="C8" s="129"/>
      <c r="D8" s="129"/>
      <c r="E8" s="129"/>
      <c r="F8" s="129"/>
      <c r="G8" s="129"/>
      <c r="H8" s="129"/>
      <c r="I8" s="129"/>
      <c r="J8" s="129"/>
      <c r="K8" s="129"/>
      <c r="L8" s="129"/>
      <c r="M8" s="129"/>
      <c r="N8" s="129"/>
      <c r="O8" s="129"/>
      <c r="P8" s="129"/>
      <c r="Q8" s="129"/>
      <c r="R8" s="129"/>
      <c r="S8" s="130"/>
      <c r="T8" s="128"/>
      <c r="U8" s="129"/>
      <c r="V8" s="129"/>
      <c r="W8" s="129"/>
      <c r="X8" s="129"/>
      <c r="Y8" s="129"/>
      <c r="Z8" s="129"/>
      <c r="AA8" s="129"/>
      <c r="AB8" s="129"/>
      <c r="AC8" s="129"/>
      <c r="AD8" s="129"/>
      <c r="AE8" s="129"/>
      <c r="AF8" s="129"/>
      <c r="AG8" s="129"/>
      <c r="AH8" s="129"/>
      <c r="AI8" s="129"/>
      <c r="AJ8" s="129"/>
      <c r="AK8" s="129"/>
      <c r="AL8" s="130"/>
    </row>
    <row r="9" spans="1:38" ht="12.75">
      <c r="A9" s="128"/>
      <c r="B9" s="129"/>
      <c r="C9" s="129"/>
      <c r="D9" s="129"/>
      <c r="E9" s="129"/>
      <c r="F9" s="129"/>
      <c r="G9" s="129"/>
      <c r="H9" s="129"/>
      <c r="I9" s="129"/>
      <c r="J9" s="129"/>
      <c r="K9" s="129"/>
      <c r="L9" s="129"/>
      <c r="M9" s="129"/>
      <c r="N9" s="129"/>
      <c r="O9" s="129"/>
      <c r="P9" s="129"/>
      <c r="Q9" s="129"/>
      <c r="R9" s="129"/>
      <c r="S9" s="130"/>
      <c r="T9" s="128"/>
      <c r="U9" s="129"/>
      <c r="V9" s="129"/>
      <c r="W9" s="129"/>
      <c r="X9" s="129"/>
      <c r="Y9" s="129"/>
      <c r="Z9" s="129"/>
      <c r="AA9" s="129"/>
      <c r="AB9" s="129"/>
      <c r="AC9" s="129"/>
      <c r="AD9" s="129"/>
      <c r="AE9" s="129"/>
      <c r="AF9" s="129"/>
      <c r="AG9" s="129"/>
      <c r="AH9" s="129"/>
      <c r="AI9" s="129"/>
      <c r="AJ9" s="129"/>
      <c r="AK9" s="129"/>
      <c r="AL9" s="130"/>
    </row>
    <row r="10" spans="1:38" ht="12.75">
      <c r="A10" s="128"/>
      <c r="B10" s="129"/>
      <c r="C10" s="129"/>
      <c r="D10" s="129"/>
      <c r="E10" s="129"/>
      <c r="F10" s="129"/>
      <c r="G10" s="129"/>
      <c r="H10" s="129"/>
      <c r="I10" s="129"/>
      <c r="J10" s="129"/>
      <c r="K10" s="129"/>
      <c r="L10" s="129"/>
      <c r="M10" s="129"/>
      <c r="N10" s="129"/>
      <c r="O10" s="129"/>
      <c r="P10" s="129"/>
      <c r="Q10" s="129"/>
      <c r="R10" s="129"/>
      <c r="S10" s="130"/>
      <c r="T10" s="128"/>
      <c r="U10" s="129"/>
      <c r="V10" s="129"/>
      <c r="W10" s="129"/>
      <c r="X10" s="129"/>
      <c r="Y10" s="129"/>
      <c r="Z10" s="129"/>
      <c r="AA10" s="129"/>
      <c r="AB10" s="129"/>
      <c r="AC10" s="129"/>
      <c r="AD10" s="129"/>
      <c r="AE10" s="129"/>
      <c r="AF10" s="129"/>
      <c r="AG10" s="129"/>
      <c r="AH10" s="129"/>
      <c r="AI10" s="129"/>
      <c r="AJ10" s="129"/>
      <c r="AK10" s="129"/>
      <c r="AL10" s="130"/>
    </row>
    <row r="11" spans="1:38" ht="12.75">
      <c r="A11" s="128"/>
      <c r="B11" s="129"/>
      <c r="C11" s="129"/>
      <c r="D11" s="129"/>
      <c r="E11" s="129"/>
      <c r="F11" s="129"/>
      <c r="G11" s="129"/>
      <c r="H11" s="129"/>
      <c r="I11" s="129"/>
      <c r="J11" s="129"/>
      <c r="K11" s="129"/>
      <c r="L11" s="129"/>
      <c r="M11" s="129"/>
      <c r="N11" s="129"/>
      <c r="O11" s="129"/>
      <c r="P11" s="129"/>
      <c r="Q11" s="129"/>
      <c r="R11" s="129"/>
      <c r="S11" s="130"/>
      <c r="T11" s="128"/>
      <c r="U11" s="129"/>
      <c r="V11" s="129"/>
      <c r="W11" s="129"/>
      <c r="X11" s="129"/>
      <c r="Y11" s="129"/>
      <c r="Z11" s="129"/>
      <c r="AA11" s="129"/>
      <c r="AB11" s="129"/>
      <c r="AC11" s="129"/>
      <c r="AD11" s="129"/>
      <c r="AE11" s="129"/>
      <c r="AF11" s="129"/>
      <c r="AG11" s="129"/>
      <c r="AH11" s="129"/>
      <c r="AI11" s="129"/>
      <c r="AJ11" s="129"/>
      <c r="AK11" s="129"/>
      <c r="AL11" s="130"/>
    </row>
    <row r="12" spans="1:38" ht="12.75">
      <c r="A12" s="128"/>
      <c r="B12" s="129"/>
      <c r="C12" s="129"/>
      <c r="D12" s="129"/>
      <c r="E12" s="129"/>
      <c r="F12" s="129"/>
      <c r="G12" s="129"/>
      <c r="H12" s="129"/>
      <c r="I12" s="129"/>
      <c r="J12" s="129"/>
      <c r="K12" s="129"/>
      <c r="L12" s="129"/>
      <c r="M12" s="129"/>
      <c r="N12" s="129"/>
      <c r="O12" s="129"/>
      <c r="P12" s="129"/>
      <c r="Q12" s="129"/>
      <c r="R12" s="129"/>
      <c r="S12" s="130"/>
      <c r="T12" s="128"/>
      <c r="U12" s="129"/>
      <c r="V12" s="129"/>
      <c r="W12" s="129"/>
      <c r="X12" s="129"/>
      <c r="Y12" s="129"/>
      <c r="Z12" s="129"/>
      <c r="AA12" s="129"/>
      <c r="AB12" s="129"/>
      <c r="AC12" s="129"/>
      <c r="AD12" s="129"/>
      <c r="AE12" s="129"/>
      <c r="AF12" s="129"/>
      <c r="AG12" s="129"/>
      <c r="AH12" s="129"/>
      <c r="AI12" s="129"/>
      <c r="AJ12" s="129"/>
      <c r="AK12" s="129"/>
      <c r="AL12" s="130"/>
    </row>
    <row r="13" spans="1:38" ht="12.75">
      <c r="A13" s="128"/>
      <c r="B13" s="129"/>
      <c r="C13" s="129"/>
      <c r="D13" s="129"/>
      <c r="E13" s="129"/>
      <c r="F13" s="129"/>
      <c r="G13" s="129"/>
      <c r="H13" s="129"/>
      <c r="I13" s="129"/>
      <c r="J13" s="129"/>
      <c r="K13" s="129"/>
      <c r="L13" s="129"/>
      <c r="M13" s="129"/>
      <c r="N13" s="129"/>
      <c r="O13" s="129"/>
      <c r="P13" s="129"/>
      <c r="Q13" s="129"/>
      <c r="R13" s="129"/>
      <c r="S13" s="130"/>
      <c r="T13" s="128"/>
      <c r="U13" s="129"/>
      <c r="V13" s="129"/>
      <c r="W13" s="129"/>
      <c r="X13" s="129"/>
      <c r="Y13" s="129"/>
      <c r="Z13" s="129"/>
      <c r="AA13" s="129"/>
      <c r="AB13" s="129"/>
      <c r="AC13" s="129"/>
      <c r="AD13" s="129"/>
      <c r="AE13" s="129"/>
      <c r="AF13" s="129"/>
      <c r="AG13" s="129"/>
      <c r="AH13" s="129"/>
      <c r="AI13" s="129"/>
      <c r="AJ13" s="129"/>
      <c r="AK13" s="129"/>
      <c r="AL13" s="130"/>
    </row>
    <row r="14" spans="1:38" ht="12.75">
      <c r="A14" s="131"/>
      <c r="B14" s="132"/>
      <c r="C14" s="132"/>
      <c r="D14" s="132"/>
      <c r="E14" s="132"/>
      <c r="F14" s="132"/>
      <c r="G14" s="132"/>
      <c r="H14" s="132"/>
      <c r="I14" s="132"/>
      <c r="J14" s="132"/>
      <c r="K14" s="132"/>
      <c r="L14" s="132"/>
      <c r="M14" s="132"/>
      <c r="N14" s="132"/>
      <c r="O14" s="132"/>
      <c r="P14" s="132"/>
      <c r="Q14" s="132"/>
      <c r="R14" s="132"/>
      <c r="S14" s="133"/>
      <c r="T14" s="131"/>
      <c r="U14" s="132"/>
      <c r="V14" s="132"/>
      <c r="W14" s="132"/>
      <c r="X14" s="132"/>
      <c r="Y14" s="132"/>
      <c r="Z14" s="132"/>
      <c r="AA14" s="132"/>
      <c r="AB14" s="132"/>
      <c r="AC14" s="132"/>
      <c r="AD14" s="132"/>
      <c r="AE14" s="132"/>
      <c r="AF14" s="132"/>
      <c r="AG14" s="132"/>
      <c r="AH14" s="132"/>
      <c r="AI14" s="132"/>
      <c r="AJ14" s="132"/>
      <c r="AK14" s="132"/>
      <c r="AL14" s="133"/>
    </row>
    <row r="15" spans="1:38" ht="15">
      <c r="A15" s="566">
        <f>IF(CardList!D3="","",CardList!D3)</f>
      </c>
      <c r="B15" s="567"/>
      <c r="C15" s="567"/>
      <c r="D15" s="567"/>
      <c r="E15" s="567"/>
      <c r="F15" s="567"/>
      <c r="G15" s="567"/>
      <c r="H15" s="567"/>
      <c r="I15" s="567"/>
      <c r="J15" s="567"/>
      <c r="K15" s="568">
        <f>IF(A15="","",VLOOKUP(A15,Data!$A$493:$BB$550,9,0))</f>
      </c>
      <c r="L15" s="568"/>
      <c r="M15" s="568"/>
      <c r="N15" s="568"/>
      <c r="O15" s="568"/>
      <c r="P15" s="568"/>
      <c r="Q15" s="568"/>
      <c r="R15" s="568"/>
      <c r="S15" s="569"/>
      <c r="T15" s="566">
        <f>IF(CardList!D7="","",CardList!D7)</f>
      </c>
      <c r="U15" s="567"/>
      <c r="V15" s="567"/>
      <c r="W15" s="567"/>
      <c r="X15" s="567"/>
      <c r="Y15" s="567"/>
      <c r="Z15" s="567"/>
      <c r="AA15" s="567"/>
      <c r="AB15" s="567"/>
      <c r="AC15" s="567"/>
      <c r="AD15" s="568">
        <f>IF(T15="","",VLOOKUP(T15,Data!$A$493:$BB$550,9,0))</f>
      </c>
      <c r="AE15" s="568"/>
      <c r="AF15" s="568"/>
      <c r="AG15" s="568"/>
      <c r="AH15" s="568"/>
      <c r="AI15" s="568"/>
      <c r="AJ15" s="568"/>
      <c r="AK15" s="568"/>
      <c r="AL15" s="569"/>
    </row>
    <row r="16" spans="1:38" ht="12.75">
      <c r="A16" s="570">
        <f>IF(A15="","",VLOOKUP(A15,Data!$A$493:$BB$550,15,0))</f>
      </c>
      <c r="B16" s="258"/>
      <c r="C16" s="258"/>
      <c r="D16" s="258"/>
      <c r="E16" s="258"/>
      <c r="F16" s="92" t="s">
        <v>984</v>
      </c>
      <c r="G16" s="258">
        <f>IF(A15="","",VLOOKUP(A15,Data!$A$493:$BB$550,19,0))</f>
      </c>
      <c r="H16" s="258"/>
      <c r="I16" s="258"/>
      <c r="J16" s="258"/>
      <c r="K16" s="258"/>
      <c r="L16" s="258"/>
      <c r="M16" s="258"/>
      <c r="N16" s="258"/>
      <c r="O16" s="258"/>
      <c r="P16" s="258"/>
      <c r="Q16" s="258"/>
      <c r="R16" s="258"/>
      <c r="S16" s="571"/>
      <c r="T16" s="570">
        <f>IF(T15="","",VLOOKUP(T15,Data!$A$493:$BB$550,15,0))</f>
      </c>
      <c r="U16" s="258"/>
      <c r="V16" s="258"/>
      <c r="W16" s="258"/>
      <c r="X16" s="258"/>
      <c r="Y16" s="92" t="s">
        <v>984</v>
      </c>
      <c r="Z16" s="258">
        <f>IF(T15="","",VLOOKUP(T15,Data!$A$493:$BB$550,19,0))</f>
      </c>
      <c r="AA16" s="258"/>
      <c r="AB16" s="258"/>
      <c r="AC16" s="258"/>
      <c r="AD16" s="258"/>
      <c r="AE16" s="258"/>
      <c r="AF16" s="258"/>
      <c r="AG16" s="258"/>
      <c r="AH16" s="258"/>
      <c r="AI16" s="258"/>
      <c r="AJ16" s="258"/>
      <c r="AK16" s="258"/>
      <c r="AL16" s="571"/>
    </row>
    <row r="17" spans="1:38" ht="12.75">
      <c r="A17" s="570">
        <f>IF(A15="","",VLOOKUP(A15,Data!$A$493:$BB$550,29,0))</f>
      </c>
      <c r="B17" s="258"/>
      <c r="C17" s="258"/>
      <c r="D17" s="258"/>
      <c r="E17" s="258"/>
      <c r="F17" s="258"/>
      <c r="G17" s="258"/>
      <c r="H17" s="258"/>
      <c r="I17" s="258"/>
      <c r="J17" s="258">
        <f>IF(A15="","",VLOOKUP(A15,Data!$A$493:$BB$550,35,0))</f>
      </c>
      <c r="K17" s="258"/>
      <c r="L17" s="258"/>
      <c r="M17" s="258"/>
      <c r="N17" s="258"/>
      <c r="O17" s="258"/>
      <c r="P17" s="258"/>
      <c r="Q17" s="258"/>
      <c r="R17" s="258"/>
      <c r="S17" s="571"/>
      <c r="T17" s="570">
        <f>IF(T15="","",VLOOKUP(T15,Data!$A$493:$BB$550,29,0))</f>
      </c>
      <c r="U17" s="258"/>
      <c r="V17" s="258"/>
      <c r="W17" s="258"/>
      <c r="X17" s="258"/>
      <c r="Y17" s="258"/>
      <c r="Z17" s="258"/>
      <c r="AA17" s="258"/>
      <c r="AB17" s="258"/>
      <c r="AC17" s="258">
        <f>IF(T15="","",VLOOKUP(T15,Data!$A$493:$BB$550,35,0))</f>
      </c>
      <c r="AD17" s="258"/>
      <c r="AE17" s="258"/>
      <c r="AF17" s="258"/>
      <c r="AG17" s="258"/>
      <c r="AH17" s="258"/>
      <c r="AI17" s="258"/>
      <c r="AJ17" s="258"/>
      <c r="AK17" s="258"/>
      <c r="AL17" s="571"/>
    </row>
    <row r="18" spans="1:38" ht="12.75">
      <c r="A18" s="128">
        <f>IF(A15="","",VLOOKUP(A15,Data!$A$493:$BB$550,39,0))</f>
      </c>
      <c r="B18" s="129"/>
      <c r="C18" s="129"/>
      <c r="D18" s="129"/>
      <c r="E18" s="129"/>
      <c r="F18" s="129"/>
      <c r="G18" s="129"/>
      <c r="H18" s="129"/>
      <c r="I18" s="129"/>
      <c r="J18" s="129"/>
      <c r="K18" s="129"/>
      <c r="L18" s="129"/>
      <c r="M18" s="129"/>
      <c r="N18" s="129"/>
      <c r="O18" s="129"/>
      <c r="P18" s="129"/>
      <c r="Q18" s="129"/>
      <c r="R18" s="129"/>
      <c r="S18" s="130"/>
      <c r="T18" s="128">
        <f>IF(T15="","",VLOOKUP(T15,Data!$A$493:$BB$550,39,0))</f>
      </c>
      <c r="U18" s="129"/>
      <c r="V18" s="129"/>
      <c r="W18" s="129"/>
      <c r="X18" s="129"/>
      <c r="Y18" s="129"/>
      <c r="Z18" s="129"/>
      <c r="AA18" s="129"/>
      <c r="AB18" s="129"/>
      <c r="AC18" s="129"/>
      <c r="AD18" s="129"/>
      <c r="AE18" s="129"/>
      <c r="AF18" s="129"/>
      <c r="AG18" s="129"/>
      <c r="AH18" s="129"/>
      <c r="AI18" s="129"/>
      <c r="AJ18" s="129"/>
      <c r="AK18" s="129"/>
      <c r="AL18" s="130"/>
    </row>
    <row r="19" spans="1:38" ht="12.75">
      <c r="A19" s="128"/>
      <c r="B19" s="129"/>
      <c r="C19" s="129"/>
      <c r="D19" s="129"/>
      <c r="E19" s="129"/>
      <c r="F19" s="129"/>
      <c r="G19" s="129"/>
      <c r="H19" s="129"/>
      <c r="I19" s="129"/>
      <c r="J19" s="129"/>
      <c r="K19" s="129"/>
      <c r="L19" s="129"/>
      <c r="M19" s="129"/>
      <c r="N19" s="129"/>
      <c r="O19" s="129"/>
      <c r="P19" s="129"/>
      <c r="Q19" s="129"/>
      <c r="R19" s="129"/>
      <c r="S19" s="130"/>
      <c r="T19" s="128"/>
      <c r="U19" s="129"/>
      <c r="V19" s="129"/>
      <c r="W19" s="129"/>
      <c r="X19" s="129"/>
      <c r="Y19" s="129"/>
      <c r="Z19" s="129"/>
      <c r="AA19" s="129"/>
      <c r="AB19" s="129"/>
      <c r="AC19" s="129"/>
      <c r="AD19" s="129"/>
      <c r="AE19" s="129"/>
      <c r="AF19" s="129"/>
      <c r="AG19" s="129"/>
      <c r="AH19" s="129"/>
      <c r="AI19" s="129"/>
      <c r="AJ19" s="129"/>
      <c r="AK19" s="129"/>
      <c r="AL19" s="130"/>
    </row>
    <row r="20" spans="1:38" ht="12.75">
      <c r="A20" s="128"/>
      <c r="B20" s="129"/>
      <c r="C20" s="129"/>
      <c r="D20" s="129"/>
      <c r="E20" s="129"/>
      <c r="F20" s="129"/>
      <c r="G20" s="129"/>
      <c r="H20" s="129"/>
      <c r="I20" s="129"/>
      <c r="J20" s="129"/>
      <c r="K20" s="129"/>
      <c r="L20" s="129"/>
      <c r="M20" s="129"/>
      <c r="N20" s="129"/>
      <c r="O20" s="129"/>
      <c r="P20" s="129"/>
      <c r="Q20" s="129"/>
      <c r="R20" s="129"/>
      <c r="S20" s="130"/>
      <c r="T20" s="128"/>
      <c r="U20" s="129"/>
      <c r="V20" s="129"/>
      <c r="W20" s="129"/>
      <c r="X20" s="129"/>
      <c r="Y20" s="129"/>
      <c r="Z20" s="129"/>
      <c r="AA20" s="129"/>
      <c r="AB20" s="129"/>
      <c r="AC20" s="129"/>
      <c r="AD20" s="129"/>
      <c r="AE20" s="129"/>
      <c r="AF20" s="129"/>
      <c r="AG20" s="129"/>
      <c r="AH20" s="129"/>
      <c r="AI20" s="129"/>
      <c r="AJ20" s="129"/>
      <c r="AK20" s="129"/>
      <c r="AL20" s="130"/>
    </row>
    <row r="21" spans="1:38" ht="12.75">
      <c r="A21" s="128"/>
      <c r="B21" s="129"/>
      <c r="C21" s="129"/>
      <c r="D21" s="129"/>
      <c r="E21" s="129"/>
      <c r="F21" s="129"/>
      <c r="G21" s="129"/>
      <c r="H21" s="129"/>
      <c r="I21" s="129"/>
      <c r="J21" s="129"/>
      <c r="K21" s="129"/>
      <c r="L21" s="129"/>
      <c r="M21" s="129"/>
      <c r="N21" s="129"/>
      <c r="O21" s="129"/>
      <c r="P21" s="129"/>
      <c r="Q21" s="129"/>
      <c r="R21" s="129"/>
      <c r="S21" s="130"/>
      <c r="T21" s="128"/>
      <c r="U21" s="129"/>
      <c r="V21" s="129"/>
      <c r="W21" s="129"/>
      <c r="X21" s="129"/>
      <c r="Y21" s="129"/>
      <c r="Z21" s="129"/>
      <c r="AA21" s="129"/>
      <c r="AB21" s="129"/>
      <c r="AC21" s="129"/>
      <c r="AD21" s="129"/>
      <c r="AE21" s="129"/>
      <c r="AF21" s="129"/>
      <c r="AG21" s="129"/>
      <c r="AH21" s="129"/>
      <c r="AI21" s="129"/>
      <c r="AJ21" s="129"/>
      <c r="AK21" s="129"/>
      <c r="AL21" s="130"/>
    </row>
    <row r="22" spans="1:38" ht="12.75">
      <c r="A22" s="128"/>
      <c r="B22" s="129"/>
      <c r="C22" s="129"/>
      <c r="D22" s="129"/>
      <c r="E22" s="129"/>
      <c r="F22" s="129"/>
      <c r="G22" s="129"/>
      <c r="H22" s="129"/>
      <c r="I22" s="129"/>
      <c r="J22" s="129"/>
      <c r="K22" s="129"/>
      <c r="L22" s="129"/>
      <c r="M22" s="129"/>
      <c r="N22" s="129"/>
      <c r="O22" s="129"/>
      <c r="P22" s="129"/>
      <c r="Q22" s="129"/>
      <c r="R22" s="129"/>
      <c r="S22" s="130"/>
      <c r="T22" s="128"/>
      <c r="U22" s="129"/>
      <c r="V22" s="129"/>
      <c r="W22" s="129"/>
      <c r="X22" s="129"/>
      <c r="Y22" s="129"/>
      <c r="Z22" s="129"/>
      <c r="AA22" s="129"/>
      <c r="AB22" s="129"/>
      <c r="AC22" s="129"/>
      <c r="AD22" s="129"/>
      <c r="AE22" s="129"/>
      <c r="AF22" s="129"/>
      <c r="AG22" s="129"/>
      <c r="AH22" s="129"/>
      <c r="AI22" s="129"/>
      <c r="AJ22" s="129"/>
      <c r="AK22" s="129"/>
      <c r="AL22" s="130"/>
    </row>
    <row r="23" spans="1:38" ht="12.75">
      <c r="A23" s="128"/>
      <c r="B23" s="129"/>
      <c r="C23" s="129"/>
      <c r="D23" s="129"/>
      <c r="E23" s="129"/>
      <c r="F23" s="129"/>
      <c r="G23" s="129"/>
      <c r="H23" s="129"/>
      <c r="I23" s="129"/>
      <c r="J23" s="129"/>
      <c r="K23" s="129"/>
      <c r="L23" s="129"/>
      <c r="M23" s="129"/>
      <c r="N23" s="129"/>
      <c r="O23" s="129"/>
      <c r="P23" s="129"/>
      <c r="Q23" s="129"/>
      <c r="R23" s="129"/>
      <c r="S23" s="130"/>
      <c r="T23" s="128"/>
      <c r="U23" s="129"/>
      <c r="V23" s="129"/>
      <c r="W23" s="129"/>
      <c r="X23" s="129"/>
      <c r="Y23" s="129"/>
      <c r="Z23" s="129"/>
      <c r="AA23" s="129"/>
      <c r="AB23" s="129"/>
      <c r="AC23" s="129"/>
      <c r="AD23" s="129"/>
      <c r="AE23" s="129"/>
      <c r="AF23" s="129"/>
      <c r="AG23" s="129"/>
      <c r="AH23" s="129"/>
      <c r="AI23" s="129"/>
      <c r="AJ23" s="129"/>
      <c r="AK23" s="129"/>
      <c r="AL23" s="130"/>
    </row>
    <row r="24" spans="1:38" ht="12.75">
      <c r="A24" s="128"/>
      <c r="B24" s="129"/>
      <c r="C24" s="129"/>
      <c r="D24" s="129"/>
      <c r="E24" s="129"/>
      <c r="F24" s="129"/>
      <c r="G24" s="129"/>
      <c r="H24" s="129"/>
      <c r="I24" s="129"/>
      <c r="J24" s="129"/>
      <c r="K24" s="129"/>
      <c r="L24" s="129"/>
      <c r="M24" s="129"/>
      <c r="N24" s="129"/>
      <c r="O24" s="129"/>
      <c r="P24" s="129"/>
      <c r="Q24" s="129"/>
      <c r="R24" s="129"/>
      <c r="S24" s="130"/>
      <c r="T24" s="128"/>
      <c r="U24" s="129"/>
      <c r="V24" s="129"/>
      <c r="W24" s="129"/>
      <c r="X24" s="129"/>
      <c r="Y24" s="129"/>
      <c r="Z24" s="129"/>
      <c r="AA24" s="129"/>
      <c r="AB24" s="129"/>
      <c r="AC24" s="129"/>
      <c r="AD24" s="129"/>
      <c r="AE24" s="129"/>
      <c r="AF24" s="129"/>
      <c r="AG24" s="129"/>
      <c r="AH24" s="129"/>
      <c r="AI24" s="129"/>
      <c r="AJ24" s="129"/>
      <c r="AK24" s="129"/>
      <c r="AL24" s="130"/>
    </row>
    <row r="25" spans="1:38" ht="12.75">
      <c r="A25" s="128"/>
      <c r="B25" s="129"/>
      <c r="C25" s="129"/>
      <c r="D25" s="129"/>
      <c r="E25" s="129"/>
      <c r="F25" s="129"/>
      <c r="G25" s="129"/>
      <c r="H25" s="129"/>
      <c r="I25" s="129"/>
      <c r="J25" s="129"/>
      <c r="K25" s="129"/>
      <c r="L25" s="129"/>
      <c r="M25" s="129"/>
      <c r="N25" s="129"/>
      <c r="O25" s="129"/>
      <c r="P25" s="129"/>
      <c r="Q25" s="129"/>
      <c r="R25" s="129"/>
      <c r="S25" s="130"/>
      <c r="T25" s="128"/>
      <c r="U25" s="129"/>
      <c r="V25" s="129"/>
      <c r="W25" s="129"/>
      <c r="X25" s="129"/>
      <c r="Y25" s="129"/>
      <c r="Z25" s="129"/>
      <c r="AA25" s="129"/>
      <c r="AB25" s="129"/>
      <c r="AC25" s="129"/>
      <c r="AD25" s="129"/>
      <c r="AE25" s="129"/>
      <c r="AF25" s="129"/>
      <c r="AG25" s="129"/>
      <c r="AH25" s="129"/>
      <c r="AI25" s="129"/>
      <c r="AJ25" s="129"/>
      <c r="AK25" s="129"/>
      <c r="AL25" s="130"/>
    </row>
    <row r="26" spans="1:38" ht="12.75">
      <c r="A26" s="128"/>
      <c r="B26" s="129"/>
      <c r="C26" s="129"/>
      <c r="D26" s="129"/>
      <c r="E26" s="129"/>
      <c r="F26" s="129"/>
      <c r="G26" s="129"/>
      <c r="H26" s="129"/>
      <c r="I26" s="129"/>
      <c r="J26" s="129"/>
      <c r="K26" s="129"/>
      <c r="L26" s="129"/>
      <c r="M26" s="129"/>
      <c r="N26" s="129"/>
      <c r="O26" s="129"/>
      <c r="P26" s="129"/>
      <c r="Q26" s="129"/>
      <c r="R26" s="129"/>
      <c r="S26" s="130"/>
      <c r="T26" s="128"/>
      <c r="U26" s="129"/>
      <c r="V26" s="129"/>
      <c r="W26" s="129"/>
      <c r="X26" s="129"/>
      <c r="Y26" s="129"/>
      <c r="Z26" s="129"/>
      <c r="AA26" s="129"/>
      <c r="AB26" s="129"/>
      <c r="AC26" s="129"/>
      <c r="AD26" s="129"/>
      <c r="AE26" s="129"/>
      <c r="AF26" s="129"/>
      <c r="AG26" s="129"/>
      <c r="AH26" s="129"/>
      <c r="AI26" s="129"/>
      <c r="AJ26" s="129"/>
      <c r="AK26" s="129"/>
      <c r="AL26" s="130"/>
    </row>
    <row r="27" spans="1:38" ht="12.75">
      <c r="A27" s="128"/>
      <c r="B27" s="129"/>
      <c r="C27" s="129"/>
      <c r="D27" s="129"/>
      <c r="E27" s="129"/>
      <c r="F27" s="129"/>
      <c r="G27" s="129"/>
      <c r="H27" s="129"/>
      <c r="I27" s="129"/>
      <c r="J27" s="129"/>
      <c r="K27" s="129"/>
      <c r="L27" s="129"/>
      <c r="M27" s="129"/>
      <c r="N27" s="129"/>
      <c r="O27" s="129"/>
      <c r="P27" s="129"/>
      <c r="Q27" s="129"/>
      <c r="R27" s="129"/>
      <c r="S27" s="130"/>
      <c r="T27" s="128"/>
      <c r="U27" s="129"/>
      <c r="V27" s="129"/>
      <c r="W27" s="129"/>
      <c r="X27" s="129"/>
      <c r="Y27" s="129"/>
      <c r="Z27" s="129"/>
      <c r="AA27" s="129"/>
      <c r="AB27" s="129"/>
      <c r="AC27" s="129"/>
      <c r="AD27" s="129"/>
      <c r="AE27" s="129"/>
      <c r="AF27" s="129"/>
      <c r="AG27" s="129"/>
      <c r="AH27" s="129"/>
      <c r="AI27" s="129"/>
      <c r="AJ27" s="129"/>
      <c r="AK27" s="129"/>
      <c r="AL27" s="130"/>
    </row>
    <row r="28" spans="1:38" ht="12.75">
      <c r="A28" s="131"/>
      <c r="B28" s="132"/>
      <c r="C28" s="132"/>
      <c r="D28" s="132"/>
      <c r="E28" s="132"/>
      <c r="F28" s="132"/>
      <c r="G28" s="132"/>
      <c r="H28" s="132"/>
      <c r="I28" s="132"/>
      <c r="J28" s="132"/>
      <c r="K28" s="132"/>
      <c r="L28" s="132"/>
      <c r="M28" s="132"/>
      <c r="N28" s="132"/>
      <c r="O28" s="132"/>
      <c r="P28" s="132"/>
      <c r="Q28" s="132"/>
      <c r="R28" s="132"/>
      <c r="S28" s="133"/>
      <c r="T28" s="131"/>
      <c r="U28" s="132"/>
      <c r="V28" s="132"/>
      <c r="W28" s="132"/>
      <c r="X28" s="132"/>
      <c r="Y28" s="132"/>
      <c r="Z28" s="132"/>
      <c r="AA28" s="132"/>
      <c r="AB28" s="132"/>
      <c r="AC28" s="132"/>
      <c r="AD28" s="132"/>
      <c r="AE28" s="132"/>
      <c r="AF28" s="132"/>
      <c r="AG28" s="132"/>
      <c r="AH28" s="132"/>
      <c r="AI28" s="132"/>
      <c r="AJ28" s="132"/>
      <c r="AK28" s="132"/>
      <c r="AL28" s="133"/>
    </row>
    <row r="29" spans="1:38" ht="15">
      <c r="A29" s="566">
        <f>IF(CardList!D4="","",CardList!D4)</f>
      </c>
      <c r="B29" s="567"/>
      <c r="C29" s="567"/>
      <c r="D29" s="567"/>
      <c r="E29" s="567"/>
      <c r="F29" s="567"/>
      <c r="G29" s="567"/>
      <c r="H29" s="567"/>
      <c r="I29" s="567"/>
      <c r="J29" s="567"/>
      <c r="K29" s="568">
        <f>IF(A29="","",VLOOKUP(A29,Data!$A$493:$BB$550,9,0))</f>
      </c>
      <c r="L29" s="568"/>
      <c r="M29" s="568"/>
      <c r="N29" s="568"/>
      <c r="O29" s="568"/>
      <c r="P29" s="568"/>
      <c r="Q29" s="568"/>
      <c r="R29" s="568"/>
      <c r="S29" s="569"/>
      <c r="T29" s="566">
        <f>IF(CardList!D8="","",CardList!D8)</f>
      </c>
      <c r="U29" s="567"/>
      <c r="V29" s="567"/>
      <c r="W29" s="567"/>
      <c r="X29" s="567"/>
      <c r="Y29" s="567"/>
      <c r="Z29" s="567"/>
      <c r="AA29" s="567"/>
      <c r="AB29" s="567"/>
      <c r="AC29" s="567"/>
      <c r="AD29" s="568">
        <f>IF(T29="","",VLOOKUP(T29,Data!$A$493:$BB$550,9,0))</f>
      </c>
      <c r="AE29" s="568"/>
      <c r="AF29" s="568"/>
      <c r="AG29" s="568"/>
      <c r="AH29" s="568"/>
      <c r="AI29" s="568"/>
      <c r="AJ29" s="568"/>
      <c r="AK29" s="568"/>
      <c r="AL29" s="569"/>
    </row>
    <row r="30" spans="1:38" ht="12.75">
      <c r="A30" s="570">
        <f>IF(A29="","",VLOOKUP(A29,Data!$A$493:$BB$550,15,0))</f>
      </c>
      <c r="B30" s="258"/>
      <c r="C30" s="258"/>
      <c r="D30" s="258"/>
      <c r="E30" s="258"/>
      <c r="F30" s="92" t="s">
        <v>984</v>
      </c>
      <c r="G30" s="258">
        <f>IF(A29="","",VLOOKUP(A29,Data!$A$493:$BB$550,19,0))</f>
      </c>
      <c r="H30" s="258"/>
      <c r="I30" s="258"/>
      <c r="J30" s="258"/>
      <c r="K30" s="258"/>
      <c r="L30" s="258"/>
      <c r="M30" s="258"/>
      <c r="N30" s="258"/>
      <c r="O30" s="258"/>
      <c r="P30" s="258"/>
      <c r="Q30" s="258"/>
      <c r="R30" s="258"/>
      <c r="S30" s="571"/>
      <c r="T30" s="570">
        <f>IF(T29="","",VLOOKUP(T29,Data!$A$493:$BB$550,15,0))</f>
      </c>
      <c r="U30" s="258"/>
      <c r="V30" s="258"/>
      <c r="W30" s="258"/>
      <c r="X30" s="258"/>
      <c r="Y30" s="92" t="s">
        <v>984</v>
      </c>
      <c r="Z30" s="258">
        <f>IF(T29="","",VLOOKUP(T29,Data!$A$493:$BB$550,19,0))</f>
      </c>
      <c r="AA30" s="258"/>
      <c r="AB30" s="258"/>
      <c r="AC30" s="258"/>
      <c r="AD30" s="258"/>
      <c r="AE30" s="258"/>
      <c r="AF30" s="258"/>
      <c r="AG30" s="258"/>
      <c r="AH30" s="258"/>
      <c r="AI30" s="258"/>
      <c r="AJ30" s="258"/>
      <c r="AK30" s="258"/>
      <c r="AL30" s="571"/>
    </row>
    <row r="31" spans="1:38" ht="12.75">
      <c r="A31" s="570">
        <f>IF(A29="","",VLOOKUP(A29,Data!$A$493:$BB$550,29,0))</f>
      </c>
      <c r="B31" s="258"/>
      <c r="C31" s="258"/>
      <c r="D31" s="258"/>
      <c r="E31" s="258"/>
      <c r="F31" s="258"/>
      <c r="G31" s="258"/>
      <c r="H31" s="258"/>
      <c r="I31" s="258"/>
      <c r="J31" s="258">
        <f>IF(A29="","",VLOOKUP(A29,Data!$A$493:$BB$550,35,0))</f>
      </c>
      <c r="K31" s="258"/>
      <c r="L31" s="258"/>
      <c r="M31" s="258"/>
      <c r="N31" s="258"/>
      <c r="O31" s="258"/>
      <c r="P31" s="258"/>
      <c r="Q31" s="258"/>
      <c r="R31" s="258"/>
      <c r="S31" s="571"/>
      <c r="T31" s="570">
        <f>IF(T29="","",VLOOKUP(T29,Data!$A$493:$BB$550,29,0))</f>
      </c>
      <c r="U31" s="258"/>
      <c r="V31" s="258"/>
      <c r="W31" s="258"/>
      <c r="X31" s="258"/>
      <c r="Y31" s="258"/>
      <c r="Z31" s="258"/>
      <c r="AA31" s="258"/>
      <c r="AB31" s="258"/>
      <c r="AC31" s="258">
        <f>IF(T29="","",VLOOKUP(T29,Data!$A$493:$BB$550,35,0))</f>
      </c>
      <c r="AD31" s="258"/>
      <c r="AE31" s="258"/>
      <c r="AF31" s="258"/>
      <c r="AG31" s="258"/>
      <c r="AH31" s="258"/>
      <c r="AI31" s="258"/>
      <c r="AJ31" s="258"/>
      <c r="AK31" s="258"/>
      <c r="AL31" s="571"/>
    </row>
    <row r="32" spans="1:38" ht="12.75">
      <c r="A32" s="128">
        <f>IF(A29="","",VLOOKUP(A29,Data!$A$493:$BB$550,39,0))</f>
      </c>
      <c r="B32" s="129"/>
      <c r="C32" s="129"/>
      <c r="D32" s="129"/>
      <c r="E32" s="129"/>
      <c r="F32" s="129"/>
      <c r="G32" s="129"/>
      <c r="H32" s="129"/>
      <c r="I32" s="129"/>
      <c r="J32" s="129"/>
      <c r="K32" s="129"/>
      <c r="L32" s="129"/>
      <c r="M32" s="129"/>
      <c r="N32" s="129"/>
      <c r="O32" s="129"/>
      <c r="P32" s="129"/>
      <c r="Q32" s="129"/>
      <c r="R32" s="129"/>
      <c r="S32" s="130"/>
      <c r="T32" s="128">
        <f>IF(T29="","",VLOOKUP(T29,Data!$A$493:$BB$550,39,0))</f>
      </c>
      <c r="U32" s="129"/>
      <c r="V32" s="129"/>
      <c r="W32" s="129"/>
      <c r="X32" s="129"/>
      <c r="Y32" s="129"/>
      <c r="Z32" s="129"/>
      <c r="AA32" s="129"/>
      <c r="AB32" s="129"/>
      <c r="AC32" s="129"/>
      <c r="AD32" s="129"/>
      <c r="AE32" s="129"/>
      <c r="AF32" s="129"/>
      <c r="AG32" s="129"/>
      <c r="AH32" s="129"/>
      <c r="AI32" s="129"/>
      <c r="AJ32" s="129"/>
      <c r="AK32" s="129"/>
      <c r="AL32" s="130"/>
    </row>
    <row r="33" spans="1:38" ht="12.75">
      <c r="A33" s="128"/>
      <c r="B33" s="129"/>
      <c r="C33" s="129"/>
      <c r="D33" s="129"/>
      <c r="E33" s="129"/>
      <c r="F33" s="129"/>
      <c r="G33" s="129"/>
      <c r="H33" s="129"/>
      <c r="I33" s="129"/>
      <c r="J33" s="129"/>
      <c r="K33" s="129"/>
      <c r="L33" s="129"/>
      <c r="M33" s="129"/>
      <c r="N33" s="129"/>
      <c r="O33" s="129"/>
      <c r="P33" s="129"/>
      <c r="Q33" s="129"/>
      <c r="R33" s="129"/>
      <c r="S33" s="130"/>
      <c r="T33" s="128"/>
      <c r="U33" s="129"/>
      <c r="V33" s="129"/>
      <c r="W33" s="129"/>
      <c r="X33" s="129"/>
      <c r="Y33" s="129"/>
      <c r="Z33" s="129"/>
      <c r="AA33" s="129"/>
      <c r="AB33" s="129"/>
      <c r="AC33" s="129"/>
      <c r="AD33" s="129"/>
      <c r="AE33" s="129"/>
      <c r="AF33" s="129"/>
      <c r="AG33" s="129"/>
      <c r="AH33" s="129"/>
      <c r="AI33" s="129"/>
      <c r="AJ33" s="129"/>
      <c r="AK33" s="129"/>
      <c r="AL33" s="130"/>
    </row>
    <row r="34" spans="1:38" ht="12.75">
      <c r="A34" s="128"/>
      <c r="B34" s="129"/>
      <c r="C34" s="129"/>
      <c r="D34" s="129"/>
      <c r="E34" s="129"/>
      <c r="F34" s="129"/>
      <c r="G34" s="129"/>
      <c r="H34" s="129"/>
      <c r="I34" s="129"/>
      <c r="J34" s="129"/>
      <c r="K34" s="129"/>
      <c r="L34" s="129"/>
      <c r="M34" s="129"/>
      <c r="N34" s="129"/>
      <c r="O34" s="129"/>
      <c r="P34" s="129"/>
      <c r="Q34" s="129"/>
      <c r="R34" s="129"/>
      <c r="S34" s="130"/>
      <c r="T34" s="128"/>
      <c r="U34" s="129"/>
      <c r="V34" s="129"/>
      <c r="W34" s="129"/>
      <c r="X34" s="129"/>
      <c r="Y34" s="129"/>
      <c r="Z34" s="129"/>
      <c r="AA34" s="129"/>
      <c r="AB34" s="129"/>
      <c r="AC34" s="129"/>
      <c r="AD34" s="129"/>
      <c r="AE34" s="129"/>
      <c r="AF34" s="129"/>
      <c r="AG34" s="129"/>
      <c r="AH34" s="129"/>
      <c r="AI34" s="129"/>
      <c r="AJ34" s="129"/>
      <c r="AK34" s="129"/>
      <c r="AL34" s="130"/>
    </row>
    <row r="35" spans="1:38" ht="12.75">
      <c r="A35" s="128"/>
      <c r="B35" s="129"/>
      <c r="C35" s="129"/>
      <c r="D35" s="129"/>
      <c r="E35" s="129"/>
      <c r="F35" s="129"/>
      <c r="G35" s="129"/>
      <c r="H35" s="129"/>
      <c r="I35" s="129"/>
      <c r="J35" s="129"/>
      <c r="K35" s="129"/>
      <c r="L35" s="129"/>
      <c r="M35" s="129"/>
      <c r="N35" s="129"/>
      <c r="O35" s="129"/>
      <c r="P35" s="129"/>
      <c r="Q35" s="129"/>
      <c r="R35" s="129"/>
      <c r="S35" s="130"/>
      <c r="T35" s="128"/>
      <c r="U35" s="129"/>
      <c r="V35" s="129"/>
      <c r="W35" s="129"/>
      <c r="X35" s="129"/>
      <c r="Y35" s="129"/>
      <c r="Z35" s="129"/>
      <c r="AA35" s="129"/>
      <c r="AB35" s="129"/>
      <c r="AC35" s="129"/>
      <c r="AD35" s="129"/>
      <c r="AE35" s="129"/>
      <c r="AF35" s="129"/>
      <c r="AG35" s="129"/>
      <c r="AH35" s="129"/>
      <c r="AI35" s="129"/>
      <c r="AJ35" s="129"/>
      <c r="AK35" s="129"/>
      <c r="AL35" s="130"/>
    </row>
    <row r="36" spans="1:38" ht="12.75">
      <c r="A36" s="128"/>
      <c r="B36" s="129"/>
      <c r="C36" s="129"/>
      <c r="D36" s="129"/>
      <c r="E36" s="129"/>
      <c r="F36" s="129"/>
      <c r="G36" s="129"/>
      <c r="H36" s="129"/>
      <c r="I36" s="129"/>
      <c r="J36" s="129"/>
      <c r="K36" s="129"/>
      <c r="L36" s="129"/>
      <c r="M36" s="129"/>
      <c r="N36" s="129"/>
      <c r="O36" s="129"/>
      <c r="P36" s="129"/>
      <c r="Q36" s="129"/>
      <c r="R36" s="129"/>
      <c r="S36" s="130"/>
      <c r="T36" s="128"/>
      <c r="U36" s="129"/>
      <c r="V36" s="129"/>
      <c r="W36" s="129"/>
      <c r="X36" s="129"/>
      <c r="Y36" s="129"/>
      <c r="Z36" s="129"/>
      <c r="AA36" s="129"/>
      <c r="AB36" s="129"/>
      <c r="AC36" s="129"/>
      <c r="AD36" s="129"/>
      <c r="AE36" s="129"/>
      <c r="AF36" s="129"/>
      <c r="AG36" s="129"/>
      <c r="AH36" s="129"/>
      <c r="AI36" s="129"/>
      <c r="AJ36" s="129"/>
      <c r="AK36" s="129"/>
      <c r="AL36" s="130"/>
    </row>
    <row r="37" spans="1:38" ht="12.75">
      <c r="A37" s="128"/>
      <c r="B37" s="129"/>
      <c r="C37" s="129"/>
      <c r="D37" s="129"/>
      <c r="E37" s="129"/>
      <c r="F37" s="129"/>
      <c r="G37" s="129"/>
      <c r="H37" s="129"/>
      <c r="I37" s="129"/>
      <c r="J37" s="129"/>
      <c r="K37" s="129"/>
      <c r="L37" s="129"/>
      <c r="M37" s="129"/>
      <c r="N37" s="129"/>
      <c r="O37" s="129"/>
      <c r="P37" s="129"/>
      <c r="Q37" s="129"/>
      <c r="R37" s="129"/>
      <c r="S37" s="130"/>
      <c r="T37" s="128"/>
      <c r="U37" s="129"/>
      <c r="V37" s="129"/>
      <c r="W37" s="129"/>
      <c r="X37" s="129"/>
      <c r="Y37" s="129"/>
      <c r="Z37" s="129"/>
      <c r="AA37" s="129"/>
      <c r="AB37" s="129"/>
      <c r="AC37" s="129"/>
      <c r="AD37" s="129"/>
      <c r="AE37" s="129"/>
      <c r="AF37" s="129"/>
      <c r="AG37" s="129"/>
      <c r="AH37" s="129"/>
      <c r="AI37" s="129"/>
      <c r="AJ37" s="129"/>
      <c r="AK37" s="129"/>
      <c r="AL37" s="130"/>
    </row>
    <row r="38" spans="1:38" ht="12.75">
      <c r="A38" s="128"/>
      <c r="B38" s="129"/>
      <c r="C38" s="129"/>
      <c r="D38" s="129"/>
      <c r="E38" s="129"/>
      <c r="F38" s="129"/>
      <c r="G38" s="129"/>
      <c r="H38" s="129"/>
      <c r="I38" s="129"/>
      <c r="J38" s="129"/>
      <c r="K38" s="129"/>
      <c r="L38" s="129"/>
      <c r="M38" s="129"/>
      <c r="N38" s="129"/>
      <c r="O38" s="129"/>
      <c r="P38" s="129"/>
      <c r="Q38" s="129"/>
      <c r="R38" s="129"/>
      <c r="S38" s="130"/>
      <c r="T38" s="128"/>
      <c r="U38" s="129"/>
      <c r="V38" s="129"/>
      <c r="W38" s="129"/>
      <c r="X38" s="129"/>
      <c r="Y38" s="129"/>
      <c r="Z38" s="129"/>
      <c r="AA38" s="129"/>
      <c r="AB38" s="129"/>
      <c r="AC38" s="129"/>
      <c r="AD38" s="129"/>
      <c r="AE38" s="129"/>
      <c r="AF38" s="129"/>
      <c r="AG38" s="129"/>
      <c r="AH38" s="129"/>
      <c r="AI38" s="129"/>
      <c r="AJ38" s="129"/>
      <c r="AK38" s="129"/>
      <c r="AL38" s="130"/>
    </row>
    <row r="39" spans="1:38" ht="12.75">
      <c r="A39" s="128"/>
      <c r="B39" s="129"/>
      <c r="C39" s="129"/>
      <c r="D39" s="129"/>
      <c r="E39" s="129"/>
      <c r="F39" s="129"/>
      <c r="G39" s="129"/>
      <c r="H39" s="129"/>
      <c r="I39" s="129"/>
      <c r="J39" s="129"/>
      <c r="K39" s="129"/>
      <c r="L39" s="129"/>
      <c r="M39" s="129"/>
      <c r="N39" s="129"/>
      <c r="O39" s="129"/>
      <c r="P39" s="129"/>
      <c r="Q39" s="129"/>
      <c r="R39" s="129"/>
      <c r="S39" s="130"/>
      <c r="T39" s="128"/>
      <c r="U39" s="129"/>
      <c r="V39" s="129"/>
      <c r="W39" s="129"/>
      <c r="X39" s="129"/>
      <c r="Y39" s="129"/>
      <c r="Z39" s="129"/>
      <c r="AA39" s="129"/>
      <c r="AB39" s="129"/>
      <c r="AC39" s="129"/>
      <c r="AD39" s="129"/>
      <c r="AE39" s="129"/>
      <c r="AF39" s="129"/>
      <c r="AG39" s="129"/>
      <c r="AH39" s="129"/>
      <c r="AI39" s="129"/>
      <c r="AJ39" s="129"/>
      <c r="AK39" s="129"/>
      <c r="AL39" s="130"/>
    </row>
    <row r="40" spans="1:38" ht="12.75">
      <c r="A40" s="128"/>
      <c r="B40" s="129"/>
      <c r="C40" s="129"/>
      <c r="D40" s="129"/>
      <c r="E40" s="129"/>
      <c r="F40" s="129"/>
      <c r="G40" s="129"/>
      <c r="H40" s="129"/>
      <c r="I40" s="129"/>
      <c r="J40" s="129"/>
      <c r="K40" s="129"/>
      <c r="L40" s="129"/>
      <c r="M40" s="129"/>
      <c r="N40" s="129"/>
      <c r="O40" s="129"/>
      <c r="P40" s="129"/>
      <c r="Q40" s="129"/>
      <c r="R40" s="129"/>
      <c r="S40" s="130"/>
      <c r="T40" s="128"/>
      <c r="U40" s="129"/>
      <c r="V40" s="129"/>
      <c r="W40" s="129"/>
      <c r="X40" s="129"/>
      <c r="Y40" s="129"/>
      <c r="Z40" s="129"/>
      <c r="AA40" s="129"/>
      <c r="AB40" s="129"/>
      <c r="AC40" s="129"/>
      <c r="AD40" s="129"/>
      <c r="AE40" s="129"/>
      <c r="AF40" s="129"/>
      <c r="AG40" s="129"/>
      <c r="AH40" s="129"/>
      <c r="AI40" s="129"/>
      <c r="AJ40" s="129"/>
      <c r="AK40" s="129"/>
      <c r="AL40" s="130"/>
    </row>
    <row r="41" spans="1:38" ht="12.75">
      <c r="A41" s="128"/>
      <c r="B41" s="129"/>
      <c r="C41" s="129"/>
      <c r="D41" s="129"/>
      <c r="E41" s="129"/>
      <c r="F41" s="129"/>
      <c r="G41" s="129"/>
      <c r="H41" s="129"/>
      <c r="I41" s="129"/>
      <c r="J41" s="129"/>
      <c r="K41" s="129"/>
      <c r="L41" s="129"/>
      <c r="M41" s="129"/>
      <c r="N41" s="129"/>
      <c r="O41" s="129"/>
      <c r="P41" s="129"/>
      <c r="Q41" s="129"/>
      <c r="R41" s="129"/>
      <c r="S41" s="130"/>
      <c r="T41" s="128"/>
      <c r="U41" s="129"/>
      <c r="V41" s="129"/>
      <c r="W41" s="129"/>
      <c r="X41" s="129"/>
      <c r="Y41" s="129"/>
      <c r="Z41" s="129"/>
      <c r="AA41" s="129"/>
      <c r="AB41" s="129"/>
      <c r="AC41" s="129"/>
      <c r="AD41" s="129"/>
      <c r="AE41" s="129"/>
      <c r="AF41" s="129"/>
      <c r="AG41" s="129"/>
      <c r="AH41" s="129"/>
      <c r="AI41" s="129"/>
      <c r="AJ41" s="129"/>
      <c r="AK41" s="129"/>
      <c r="AL41" s="130"/>
    </row>
    <row r="42" spans="1:38" ht="12.75">
      <c r="A42" s="131"/>
      <c r="B42" s="132"/>
      <c r="C42" s="132"/>
      <c r="D42" s="132"/>
      <c r="E42" s="132"/>
      <c r="F42" s="132"/>
      <c r="G42" s="132"/>
      <c r="H42" s="132"/>
      <c r="I42" s="132"/>
      <c r="J42" s="132"/>
      <c r="K42" s="132"/>
      <c r="L42" s="132"/>
      <c r="M42" s="132"/>
      <c r="N42" s="132"/>
      <c r="O42" s="132"/>
      <c r="P42" s="132"/>
      <c r="Q42" s="132"/>
      <c r="R42" s="132"/>
      <c r="S42" s="133"/>
      <c r="T42" s="131"/>
      <c r="U42" s="132"/>
      <c r="V42" s="132"/>
      <c r="W42" s="132"/>
      <c r="X42" s="132"/>
      <c r="Y42" s="132"/>
      <c r="Z42" s="132"/>
      <c r="AA42" s="132"/>
      <c r="AB42" s="132"/>
      <c r="AC42" s="132"/>
      <c r="AD42" s="132"/>
      <c r="AE42" s="132"/>
      <c r="AF42" s="132"/>
      <c r="AG42" s="132"/>
      <c r="AH42" s="132"/>
      <c r="AI42" s="132"/>
      <c r="AJ42" s="132"/>
      <c r="AK42" s="132"/>
      <c r="AL42" s="133"/>
    </row>
    <row r="43" spans="1:38" ht="16.5" customHeight="1">
      <c r="A43" s="566">
        <f>IF(CardList!D5="","",CardList!D5)</f>
      </c>
      <c r="B43" s="567"/>
      <c r="C43" s="567"/>
      <c r="D43" s="567"/>
      <c r="E43" s="567"/>
      <c r="F43" s="567"/>
      <c r="G43" s="567"/>
      <c r="H43" s="567"/>
      <c r="I43" s="567"/>
      <c r="J43" s="567"/>
      <c r="K43" s="568">
        <f>IF(A43="","",VLOOKUP(A43,Data!$A$493:$BB$550,9,0))</f>
      </c>
      <c r="L43" s="568"/>
      <c r="M43" s="568"/>
      <c r="N43" s="568"/>
      <c r="O43" s="568"/>
      <c r="P43" s="568"/>
      <c r="Q43" s="568"/>
      <c r="R43" s="568"/>
      <c r="S43" s="569"/>
      <c r="T43" s="566">
        <f>IF(CardList!D9="","",CardList!D9)</f>
      </c>
      <c r="U43" s="567"/>
      <c r="V43" s="567"/>
      <c r="W43" s="567"/>
      <c r="X43" s="567"/>
      <c r="Y43" s="567"/>
      <c r="Z43" s="567"/>
      <c r="AA43" s="567"/>
      <c r="AB43" s="567"/>
      <c r="AC43" s="567"/>
      <c r="AD43" s="568">
        <f>IF(T43="","",VLOOKUP(T43,Data!$A$493:$BB$550,9,0))</f>
      </c>
      <c r="AE43" s="568"/>
      <c r="AF43" s="568"/>
      <c r="AG43" s="568"/>
      <c r="AH43" s="568"/>
      <c r="AI43" s="568"/>
      <c r="AJ43" s="568"/>
      <c r="AK43" s="568"/>
      <c r="AL43" s="569"/>
    </row>
    <row r="44" spans="1:38" ht="12.75">
      <c r="A44" s="570">
        <f>IF(A43="","",VLOOKUP(A43,Data!$A$493:$BB$550,15,0))</f>
      </c>
      <c r="B44" s="258"/>
      <c r="C44" s="258"/>
      <c r="D44" s="258"/>
      <c r="E44" s="258"/>
      <c r="F44" s="92" t="s">
        <v>984</v>
      </c>
      <c r="G44" s="258">
        <f>IF(A43="","",VLOOKUP(A43,Data!$A$493:$BB$550,19,0))</f>
      </c>
      <c r="H44" s="258"/>
      <c r="I44" s="258"/>
      <c r="J44" s="258"/>
      <c r="K44" s="258"/>
      <c r="L44" s="258"/>
      <c r="M44" s="258"/>
      <c r="N44" s="258"/>
      <c r="O44" s="258"/>
      <c r="P44" s="258"/>
      <c r="Q44" s="258"/>
      <c r="R44" s="258"/>
      <c r="S44" s="571"/>
      <c r="T44" s="570">
        <f>IF(T43="","",VLOOKUP(T43,Data!$A$493:$BB$550,15,0))</f>
      </c>
      <c r="U44" s="258"/>
      <c r="V44" s="258"/>
      <c r="W44" s="258"/>
      <c r="X44" s="258"/>
      <c r="Y44" s="92" t="s">
        <v>984</v>
      </c>
      <c r="Z44" s="258">
        <f>IF(T43="","",VLOOKUP(T43,Data!$A$493:$BB$550,19,0))</f>
      </c>
      <c r="AA44" s="258"/>
      <c r="AB44" s="258"/>
      <c r="AC44" s="258"/>
      <c r="AD44" s="258"/>
      <c r="AE44" s="258"/>
      <c r="AF44" s="258"/>
      <c r="AG44" s="258"/>
      <c r="AH44" s="258"/>
      <c r="AI44" s="258"/>
      <c r="AJ44" s="258"/>
      <c r="AK44" s="258"/>
      <c r="AL44" s="571"/>
    </row>
    <row r="45" spans="1:38" ht="12.75">
      <c r="A45" s="570">
        <f>IF(A43="","",VLOOKUP(A43,Data!$A$493:$BB$550,29,0))</f>
      </c>
      <c r="B45" s="258"/>
      <c r="C45" s="258"/>
      <c r="D45" s="258"/>
      <c r="E45" s="258"/>
      <c r="F45" s="258"/>
      <c r="G45" s="258"/>
      <c r="H45" s="258"/>
      <c r="I45" s="258"/>
      <c r="J45" s="258">
        <f>IF(A43="","",VLOOKUP(A43,Data!$A$493:$BB$550,35,0))</f>
      </c>
      <c r="K45" s="258"/>
      <c r="L45" s="258"/>
      <c r="M45" s="258"/>
      <c r="N45" s="258"/>
      <c r="O45" s="258"/>
      <c r="P45" s="258"/>
      <c r="Q45" s="258"/>
      <c r="R45" s="258"/>
      <c r="S45" s="571"/>
      <c r="T45" s="570">
        <f>IF(T43="","",VLOOKUP(T43,Data!$A$493:$BB$550,29,0))</f>
      </c>
      <c r="U45" s="258"/>
      <c r="V45" s="258"/>
      <c r="W45" s="258"/>
      <c r="X45" s="258"/>
      <c r="Y45" s="258"/>
      <c r="Z45" s="258"/>
      <c r="AA45" s="258"/>
      <c r="AB45" s="258"/>
      <c r="AC45" s="258">
        <f>IF(T43="","",VLOOKUP(T43,Data!$A$493:$BB$550,35,0))</f>
      </c>
      <c r="AD45" s="258"/>
      <c r="AE45" s="258"/>
      <c r="AF45" s="258"/>
      <c r="AG45" s="258"/>
      <c r="AH45" s="258"/>
      <c r="AI45" s="258"/>
      <c r="AJ45" s="258"/>
      <c r="AK45" s="258"/>
      <c r="AL45" s="571"/>
    </row>
    <row r="46" spans="1:38" ht="12.75">
      <c r="A46" s="128">
        <f>IF(A43="","",VLOOKUP(A43,Data!$A$493:$BB$550,39,0))</f>
      </c>
      <c r="B46" s="129"/>
      <c r="C46" s="129"/>
      <c r="D46" s="129"/>
      <c r="E46" s="129"/>
      <c r="F46" s="129"/>
      <c r="G46" s="129"/>
      <c r="H46" s="129"/>
      <c r="I46" s="129"/>
      <c r="J46" s="129"/>
      <c r="K46" s="129"/>
      <c r="L46" s="129"/>
      <c r="M46" s="129"/>
      <c r="N46" s="129"/>
      <c r="O46" s="129"/>
      <c r="P46" s="129"/>
      <c r="Q46" s="129"/>
      <c r="R46" s="129"/>
      <c r="S46" s="130"/>
      <c r="T46" s="128">
        <f>IF(T43="","",VLOOKUP(T43,Data!$A$493:$BB$550,39,0))</f>
      </c>
      <c r="U46" s="129"/>
      <c r="V46" s="129"/>
      <c r="W46" s="129"/>
      <c r="X46" s="129"/>
      <c r="Y46" s="129"/>
      <c r="Z46" s="129"/>
      <c r="AA46" s="129"/>
      <c r="AB46" s="129"/>
      <c r="AC46" s="129"/>
      <c r="AD46" s="129"/>
      <c r="AE46" s="129"/>
      <c r="AF46" s="129"/>
      <c r="AG46" s="129"/>
      <c r="AH46" s="129"/>
      <c r="AI46" s="129"/>
      <c r="AJ46" s="129"/>
      <c r="AK46" s="129"/>
      <c r="AL46" s="130"/>
    </row>
    <row r="47" spans="1:38" ht="12.75">
      <c r="A47" s="128"/>
      <c r="B47" s="129"/>
      <c r="C47" s="129"/>
      <c r="D47" s="129"/>
      <c r="E47" s="129"/>
      <c r="F47" s="129"/>
      <c r="G47" s="129"/>
      <c r="H47" s="129"/>
      <c r="I47" s="129"/>
      <c r="J47" s="129"/>
      <c r="K47" s="129"/>
      <c r="L47" s="129"/>
      <c r="M47" s="129"/>
      <c r="N47" s="129"/>
      <c r="O47" s="129"/>
      <c r="P47" s="129"/>
      <c r="Q47" s="129"/>
      <c r="R47" s="129"/>
      <c r="S47" s="130"/>
      <c r="T47" s="128"/>
      <c r="U47" s="129"/>
      <c r="V47" s="129"/>
      <c r="W47" s="129"/>
      <c r="X47" s="129"/>
      <c r="Y47" s="129"/>
      <c r="Z47" s="129"/>
      <c r="AA47" s="129"/>
      <c r="AB47" s="129"/>
      <c r="AC47" s="129"/>
      <c r="AD47" s="129"/>
      <c r="AE47" s="129"/>
      <c r="AF47" s="129"/>
      <c r="AG47" s="129"/>
      <c r="AH47" s="129"/>
      <c r="AI47" s="129"/>
      <c r="AJ47" s="129"/>
      <c r="AK47" s="129"/>
      <c r="AL47" s="130"/>
    </row>
    <row r="48" spans="1:38" ht="12.75">
      <c r="A48" s="128"/>
      <c r="B48" s="129"/>
      <c r="C48" s="129"/>
      <c r="D48" s="129"/>
      <c r="E48" s="129"/>
      <c r="F48" s="129"/>
      <c r="G48" s="129"/>
      <c r="H48" s="129"/>
      <c r="I48" s="129"/>
      <c r="J48" s="129"/>
      <c r="K48" s="129"/>
      <c r="L48" s="129"/>
      <c r="M48" s="129"/>
      <c r="N48" s="129"/>
      <c r="O48" s="129"/>
      <c r="P48" s="129"/>
      <c r="Q48" s="129"/>
      <c r="R48" s="129"/>
      <c r="S48" s="130"/>
      <c r="T48" s="128"/>
      <c r="U48" s="129"/>
      <c r="V48" s="129"/>
      <c r="W48" s="129"/>
      <c r="X48" s="129"/>
      <c r="Y48" s="129"/>
      <c r="Z48" s="129"/>
      <c r="AA48" s="129"/>
      <c r="AB48" s="129"/>
      <c r="AC48" s="129"/>
      <c r="AD48" s="129"/>
      <c r="AE48" s="129"/>
      <c r="AF48" s="129"/>
      <c r="AG48" s="129"/>
      <c r="AH48" s="129"/>
      <c r="AI48" s="129"/>
      <c r="AJ48" s="129"/>
      <c r="AK48" s="129"/>
      <c r="AL48" s="130"/>
    </row>
    <row r="49" spans="1:38" ht="12.75">
      <c r="A49" s="128"/>
      <c r="B49" s="129"/>
      <c r="C49" s="129"/>
      <c r="D49" s="129"/>
      <c r="E49" s="129"/>
      <c r="F49" s="129"/>
      <c r="G49" s="129"/>
      <c r="H49" s="129"/>
      <c r="I49" s="129"/>
      <c r="J49" s="129"/>
      <c r="K49" s="129"/>
      <c r="L49" s="129"/>
      <c r="M49" s="129"/>
      <c r="N49" s="129"/>
      <c r="O49" s="129"/>
      <c r="P49" s="129"/>
      <c r="Q49" s="129"/>
      <c r="R49" s="129"/>
      <c r="S49" s="130"/>
      <c r="T49" s="128"/>
      <c r="U49" s="129"/>
      <c r="V49" s="129"/>
      <c r="W49" s="129"/>
      <c r="X49" s="129"/>
      <c r="Y49" s="129"/>
      <c r="Z49" s="129"/>
      <c r="AA49" s="129"/>
      <c r="AB49" s="129"/>
      <c r="AC49" s="129"/>
      <c r="AD49" s="129"/>
      <c r="AE49" s="129"/>
      <c r="AF49" s="129"/>
      <c r="AG49" s="129"/>
      <c r="AH49" s="129"/>
      <c r="AI49" s="129"/>
      <c r="AJ49" s="129"/>
      <c r="AK49" s="129"/>
      <c r="AL49" s="130"/>
    </row>
    <row r="50" spans="1:38" ht="12.75">
      <c r="A50" s="128"/>
      <c r="B50" s="129"/>
      <c r="C50" s="129"/>
      <c r="D50" s="129"/>
      <c r="E50" s="129"/>
      <c r="F50" s="129"/>
      <c r="G50" s="129"/>
      <c r="H50" s="129"/>
      <c r="I50" s="129"/>
      <c r="J50" s="129"/>
      <c r="K50" s="129"/>
      <c r="L50" s="129"/>
      <c r="M50" s="129"/>
      <c r="N50" s="129"/>
      <c r="O50" s="129"/>
      <c r="P50" s="129"/>
      <c r="Q50" s="129"/>
      <c r="R50" s="129"/>
      <c r="S50" s="130"/>
      <c r="T50" s="128"/>
      <c r="U50" s="129"/>
      <c r="V50" s="129"/>
      <c r="W50" s="129"/>
      <c r="X50" s="129"/>
      <c r="Y50" s="129"/>
      <c r="Z50" s="129"/>
      <c r="AA50" s="129"/>
      <c r="AB50" s="129"/>
      <c r="AC50" s="129"/>
      <c r="AD50" s="129"/>
      <c r="AE50" s="129"/>
      <c r="AF50" s="129"/>
      <c r="AG50" s="129"/>
      <c r="AH50" s="129"/>
      <c r="AI50" s="129"/>
      <c r="AJ50" s="129"/>
      <c r="AK50" s="129"/>
      <c r="AL50" s="130"/>
    </row>
    <row r="51" spans="1:38" ht="12.75">
      <c r="A51" s="128"/>
      <c r="B51" s="129"/>
      <c r="C51" s="129"/>
      <c r="D51" s="129"/>
      <c r="E51" s="129"/>
      <c r="F51" s="129"/>
      <c r="G51" s="129"/>
      <c r="H51" s="129"/>
      <c r="I51" s="129"/>
      <c r="J51" s="129"/>
      <c r="K51" s="129"/>
      <c r="L51" s="129"/>
      <c r="M51" s="129"/>
      <c r="N51" s="129"/>
      <c r="O51" s="129"/>
      <c r="P51" s="129"/>
      <c r="Q51" s="129"/>
      <c r="R51" s="129"/>
      <c r="S51" s="130"/>
      <c r="T51" s="128"/>
      <c r="U51" s="129"/>
      <c r="V51" s="129"/>
      <c r="W51" s="129"/>
      <c r="X51" s="129"/>
      <c r="Y51" s="129"/>
      <c r="Z51" s="129"/>
      <c r="AA51" s="129"/>
      <c r="AB51" s="129"/>
      <c r="AC51" s="129"/>
      <c r="AD51" s="129"/>
      <c r="AE51" s="129"/>
      <c r="AF51" s="129"/>
      <c r="AG51" s="129"/>
      <c r="AH51" s="129"/>
      <c r="AI51" s="129"/>
      <c r="AJ51" s="129"/>
      <c r="AK51" s="129"/>
      <c r="AL51" s="130"/>
    </row>
    <row r="52" spans="1:38" ht="12.75">
      <c r="A52" s="128"/>
      <c r="B52" s="129"/>
      <c r="C52" s="129"/>
      <c r="D52" s="129"/>
      <c r="E52" s="129"/>
      <c r="F52" s="129"/>
      <c r="G52" s="129"/>
      <c r="H52" s="129"/>
      <c r="I52" s="129"/>
      <c r="J52" s="129"/>
      <c r="K52" s="129"/>
      <c r="L52" s="129"/>
      <c r="M52" s="129"/>
      <c r="N52" s="129"/>
      <c r="O52" s="129"/>
      <c r="P52" s="129"/>
      <c r="Q52" s="129"/>
      <c r="R52" s="129"/>
      <c r="S52" s="130"/>
      <c r="T52" s="128"/>
      <c r="U52" s="129"/>
      <c r="V52" s="129"/>
      <c r="W52" s="129"/>
      <c r="X52" s="129"/>
      <c r="Y52" s="129"/>
      <c r="Z52" s="129"/>
      <c r="AA52" s="129"/>
      <c r="AB52" s="129"/>
      <c r="AC52" s="129"/>
      <c r="AD52" s="129"/>
      <c r="AE52" s="129"/>
      <c r="AF52" s="129"/>
      <c r="AG52" s="129"/>
      <c r="AH52" s="129"/>
      <c r="AI52" s="129"/>
      <c r="AJ52" s="129"/>
      <c r="AK52" s="129"/>
      <c r="AL52" s="130"/>
    </row>
    <row r="53" spans="1:38" ht="12.75">
      <c r="A53" s="128"/>
      <c r="B53" s="129"/>
      <c r="C53" s="129"/>
      <c r="D53" s="129"/>
      <c r="E53" s="129"/>
      <c r="F53" s="129"/>
      <c r="G53" s="129"/>
      <c r="H53" s="129"/>
      <c r="I53" s="129"/>
      <c r="J53" s="129"/>
      <c r="K53" s="129"/>
      <c r="L53" s="129"/>
      <c r="M53" s="129"/>
      <c r="N53" s="129"/>
      <c r="O53" s="129"/>
      <c r="P53" s="129"/>
      <c r="Q53" s="129"/>
      <c r="R53" s="129"/>
      <c r="S53" s="130"/>
      <c r="T53" s="128"/>
      <c r="U53" s="129"/>
      <c r="V53" s="129"/>
      <c r="W53" s="129"/>
      <c r="X53" s="129"/>
      <c r="Y53" s="129"/>
      <c r="Z53" s="129"/>
      <c r="AA53" s="129"/>
      <c r="AB53" s="129"/>
      <c r="AC53" s="129"/>
      <c r="AD53" s="129"/>
      <c r="AE53" s="129"/>
      <c r="AF53" s="129"/>
      <c r="AG53" s="129"/>
      <c r="AH53" s="129"/>
      <c r="AI53" s="129"/>
      <c r="AJ53" s="129"/>
      <c r="AK53" s="129"/>
      <c r="AL53" s="130"/>
    </row>
    <row r="54" spans="1:38" ht="12.75">
      <c r="A54" s="128"/>
      <c r="B54" s="129"/>
      <c r="C54" s="129"/>
      <c r="D54" s="129"/>
      <c r="E54" s="129"/>
      <c r="F54" s="129"/>
      <c r="G54" s="129"/>
      <c r="H54" s="129"/>
      <c r="I54" s="129"/>
      <c r="J54" s="129"/>
      <c r="K54" s="129"/>
      <c r="L54" s="129"/>
      <c r="M54" s="129"/>
      <c r="N54" s="129"/>
      <c r="O54" s="129"/>
      <c r="P54" s="129"/>
      <c r="Q54" s="129"/>
      <c r="R54" s="129"/>
      <c r="S54" s="130"/>
      <c r="T54" s="128"/>
      <c r="U54" s="129"/>
      <c r="V54" s="129"/>
      <c r="W54" s="129"/>
      <c r="X54" s="129"/>
      <c r="Y54" s="129"/>
      <c r="Z54" s="129"/>
      <c r="AA54" s="129"/>
      <c r="AB54" s="129"/>
      <c r="AC54" s="129"/>
      <c r="AD54" s="129"/>
      <c r="AE54" s="129"/>
      <c r="AF54" s="129"/>
      <c r="AG54" s="129"/>
      <c r="AH54" s="129"/>
      <c r="AI54" s="129"/>
      <c r="AJ54" s="129"/>
      <c r="AK54" s="129"/>
      <c r="AL54" s="130"/>
    </row>
    <row r="55" spans="1:38" ht="12.75">
      <c r="A55" s="128"/>
      <c r="B55" s="129"/>
      <c r="C55" s="129"/>
      <c r="D55" s="129"/>
      <c r="E55" s="129"/>
      <c r="F55" s="129"/>
      <c r="G55" s="129"/>
      <c r="H55" s="129"/>
      <c r="I55" s="129"/>
      <c r="J55" s="129"/>
      <c r="K55" s="129"/>
      <c r="L55" s="129"/>
      <c r="M55" s="129"/>
      <c r="N55" s="129"/>
      <c r="O55" s="129"/>
      <c r="P55" s="129"/>
      <c r="Q55" s="129"/>
      <c r="R55" s="129"/>
      <c r="S55" s="130"/>
      <c r="T55" s="128"/>
      <c r="U55" s="129"/>
      <c r="V55" s="129"/>
      <c r="W55" s="129"/>
      <c r="X55" s="129"/>
      <c r="Y55" s="129"/>
      <c r="Z55" s="129"/>
      <c r="AA55" s="129"/>
      <c r="AB55" s="129"/>
      <c r="AC55" s="129"/>
      <c r="AD55" s="129"/>
      <c r="AE55" s="129"/>
      <c r="AF55" s="129"/>
      <c r="AG55" s="129"/>
      <c r="AH55" s="129"/>
      <c r="AI55" s="129"/>
      <c r="AJ55" s="129"/>
      <c r="AK55" s="129"/>
      <c r="AL55" s="130"/>
    </row>
    <row r="56" spans="1:38" ht="12.75">
      <c r="A56" s="131"/>
      <c r="B56" s="132"/>
      <c r="C56" s="132"/>
      <c r="D56" s="132"/>
      <c r="E56" s="132"/>
      <c r="F56" s="132"/>
      <c r="G56" s="132"/>
      <c r="H56" s="132"/>
      <c r="I56" s="132"/>
      <c r="J56" s="132"/>
      <c r="K56" s="132"/>
      <c r="L56" s="132"/>
      <c r="M56" s="132"/>
      <c r="N56" s="132"/>
      <c r="O56" s="132"/>
      <c r="P56" s="132"/>
      <c r="Q56" s="132"/>
      <c r="R56" s="132"/>
      <c r="S56" s="133"/>
      <c r="T56" s="131"/>
      <c r="U56" s="132"/>
      <c r="V56" s="132"/>
      <c r="W56" s="132"/>
      <c r="X56" s="132"/>
      <c r="Y56" s="132"/>
      <c r="Z56" s="132"/>
      <c r="AA56" s="132"/>
      <c r="AB56" s="132"/>
      <c r="AC56" s="132"/>
      <c r="AD56" s="132"/>
      <c r="AE56" s="132"/>
      <c r="AF56" s="132"/>
      <c r="AG56" s="132"/>
      <c r="AH56" s="132"/>
      <c r="AI56" s="132"/>
      <c r="AJ56" s="132"/>
      <c r="AK56" s="132"/>
      <c r="AL56" s="133"/>
    </row>
  </sheetData>
  <sheetProtection/>
  <mergeCells count="56">
    <mergeCell ref="K1:S1"/>
    <mergeCell ref="A1:J1"/>
    <mergeCell ref="A2:E2"/>
    <mergeCell ref="G2:S2"/>
    <mergeCell ref="A15:J15"/>
    <mergeCell ref="K15:S15"/>
    <mergeCell ref="A16:E16"/>
    <mergeCell ref="G16:S16"/>
    <mergeCell ref="A3:I3"/>
    <mergeCell ref="J3:S3"/>
    <mergeCell ref="A4:S14"/>
    <mergeCell ref="T15:AC15"/>
    <mergeCell ref="A17:I17"/>
    <mergeCell ref="J17:S17"/>
    <mergeCell ref="A18:S28"/>
    <mergeCell ref="A29:J29"/>
    <mergeCell ref="K29:S29"/>
    <mergeCell ref="A30:E30"/>
    <mergeCell ref="G30:S30"/>
    <mergeCell ref="A31:I31"/>
    <mergeCell ref="J31:S31"/>
    <mergeCell ref="A32:S42"/>
    <mergeCell ref="A43:J43"/>
    <mergeCell ref="K43:S43"/>
    <mergeCell ref="A44:E44"/>
    <mergeCell ref="G44:S44"/>
    <mergeCell ref="A45:I45"/>
    <mergeCell ref="J45:S45"/>
    <mergeCell ref="A46:S56"/>
    <mergeCell ref="T1:AC1"/>
    <mergeCell ref="AD1:AL1"/>
    <mergeCell ref="T2:X2"/>
    <mergeCell ref="Z2:AL2"/>
    <mergeCell ref="T3:AB3"/>
    <mergeCell ref="AC3:AL3"/>
    <mergeCell ref="T4:AL14"/>
    <mergeCell ref="AD15:AL15"/>
    <mergeCell ref="T16:X16"/>
    <mergeCell ref="Z16:AL16"/>
    <mergeCell ref="T17:AB17"/>
    <mergeCell ref="AC17:AL17"/>
    <mergeCell ref="T18:AL28"/>
    <mergeCell ref="T29:AC29"/>
    <mergeCell ref="AD29:AL29"/>
    <mergeCell ref="T30:X30"/>
    <mergeCell ref="Z30:AL30"/>
    <mergeCell ref="T31:AB31"/>
    <mergeCell ref="AC31:AL31"/>
    <mergeCell ref="T46:AL56"/>
    <mergeCell ref="T32:AL42"/>
    <mergeCell ref="T43:AC43"/>
    <mergeCell ref="AD43:AL43"/>
    <mergeCell ref="T44:X44"/>
    <mergeCell ref="Z44:AL44"/>
    <mergeCell ref="T45:AB45"/>
    <mergeCell ref="AC45:AL45"/>
  </mergeCells>
  <conditionalFormatting sqref="A1:J1">
    <cfRule type="expression" priority="46" dxfId="130" stopIfTrue="1">
      <formula>IF(A2="Daily",TRUE,FALSE)</formula>
    </cfRule>
    <cfRule type="expression" priority="47" dxfId="131" stopIfTrue="1">
      <formula>IF(A2="Encounter",TRUE,FALSE)</formula>
    </cfRule>
    <cfRule type="expression" priority="48" dxfId="132" stopIfTrue="1">
      <formula>IF(A2="At-Will",TRUE,FALSE)</formula>
    </cfRule>
  </conditionalFormatting>
  <conditionalFormatting sqref="K1:S1">
    <cfRule type="expression" priority="43" dxfId="130" stopIfTrue="1">
      <formula>IF(A2="Daily",TRUE,FALSE)</formula>
    </cfRule>
    <cfRule type="expression" priority="44" dxfId="131" stopIfTrue="1">
      <formula>IF(A2="Encounter",TRUE,FALSE)</formula>
    </cfRule>
    <cfRule type="expression" priority="45" dxfId="132" stopIfTrue="1">
      <formula>IF(A2="At-Will",TRUE,FALSE)</formula>
    </cfRule>
  </conditionalFormatting>
  <conditionalFormatting sqref="A15:J15">
    <cfRule type="expression" priority="40" dxfId="130" stopIfTrue="1">
      <formula>IF(A16="Daily",TRUE,FALSE)</formula>
    </cfRule>
    <cfRule type="expression" priority="41" dxfId="131" stopIfTrue="1">
      <formula>IF(A16="Encounter",TRUE,FALSE)</formula>
    </cfRule>
    <cfRule type="expression" priority="42" dxfId="132" stopIfTrue="1">
      <formula>IF(A16="At-Will",TRUE,FALSE)</formula>
    </cfRule>
  </conditionalFormatting>
  <conditionalFormatting sqref="K15:S15">
    <cfRule type="expression" priority="37" dxfId="130" stopIfTrue="1">
      <formula>IF(A16="Daily",TRUE,FALSE)</formula>
    </cfRule>
    <cfRule type="expression" priority="38" dxfId="131" stopIfTrue="1">
      <formula>IF(A16="Encounter",TRUE,FALSE)</formula>
    </cfRule>
    <cfRule type="expression" priority="39" dxfId="132" stopIfTrue="1">
      <formula>IF(A16="At-Will",TRUE,FALSE)</formula>
    </cfRule>
  </conditionalFormatting>
  <conditionalFormatting sqref="A29:J29">
    <cfRule type="expression" priority="34" dxfId="130" stopIfTrue="1">
      <formula>IF(A30="Daily",TRUE,FALSE)</formula>
    </cfRule>
    <cfRule type="expression" priority="35" dxfId="131" stopIfTrue="1">
      <formula>IF(A30="Encounter",TRUE,FALSE)</formula>
    </cfRule>
    <cfRule type="expression" priority="36" dxfId="132" stopIfTrue="1">
      <formula>IF(A30="At-Will",TRUE,FALSE)</formula>
    </cfRule>
  </conditionalFormatting>
  <conditionalFormatting sqref="K29:S29">
    <cfRule type="expression" priority="31" dxfId="130" stopIfTrue="1">
      <formula>IF(A30="Daily",TRUE,FALSE)</formula>
    </cfRule>
    <cfRule type="expression" priority="32" dxfId="131" stopIfTrue="1">
      <formula>IF(A30="Encounter",TRUE,FALSE)</formula>
    </cfRule>
    <cfRule type="expression" priority="33" dxfId="132" stopIfTrue="1">
      <formula>IF(A30="At-Will",TRUE,FALSE)</formula>
    </cfRule>
  </conditionalFormatting>
  <conditionalFormatting sqref="A43:J43">
    <cfRule type="expression" priority="28" dxfId="130" stopIfTrue="1">
      <formula>IF(A44="Daily",TRUE,FALSE)</formula>
    </cfRule>
    <cfRule type="expression" priority="29" dxfId="131" stopIfTrue="1">
      <formula>IF(A44="Encounter",TRUE,FALSE)</formula>
    </cfRule>
    <cfRule type="expression" priority="30" dxfId="132" stopIfTrue="1">
      <formula>IF(A44="At-Will",TRUE,FALSE)</formula>
    </cfRule>
  </conditionalFormatting>
  <conditionalFormatting sqref="K43:S43">
    <cfRule type="expression" priority="25" dxfId="130" stopIfTrue="1">
      <formula>IF(A44="Daily",TRUE,FALSE)</formula>
    </cfRule>
    <cfRule type="expression" priority="26" dxfId="131" stopIfTrue="1">
      <formula>IF(A44="Encounter",TRUE,FALSE)</formula>
    </cfRule>
    <cfRule type="expression" priority="27" dxfId="132" stopIfTrue="1">
      <formula>IF(A44="At-Will",TRUE,FALSE)</formula>
    </cfRule>
  </conditionalFormatting>
  <conditionalFormatting sqref="T1:AC1">
    <cfRule type="expression" priority="22" dxfId="130" stopIfTrue="1">
      <formula>IF(T2="Daily",TRUE,FALSE)</formula>
    </cfRule>
    <cfRule type="expression" priority="23" dxfId="131" stopIfTrue="1">
      <formula>IF(T2="Encounter",TRUE,FALSE)</formula>
    </cfRule>
    <cfRule type="expression" priority="24" dxfId="132" stopIfTrue="1">
      <formula>IF(T2="At-Will",TRUE,FALSE)</formula>
    </cfRule>
  </conditionalFormatting>
  <conditionalFormatting sqref="AD1:AL1">
    <cfRule type="expression" priority="19" dxfId="130" stopIfTrue="1">
      <formula>IF(T2="Daily",TRUE,FALSE)</formula>
    </cfRule>
    <cfRule type="expression" priority="20" dxfId="131" stopIfTrue="1">
      <formula>IF(T2="Encounter",TRUE,FALSE)</formula>
    </cfRule>
    <cfRule type="expression" priority="21" dxfId="132" stopIfTrue="1">
      <formula>IF(T2="At-Will",TRUE,FALSE)</formula>
    </cfRule>
  </conditionalFormatting>
  <conditionalFormatting sqref="T15:AC15">
    <cfRule type="expression" priority="16" dxfId="130" stopIfTrue="1">
      <formula>IF(T16="Daily",TRUE,FALSE)</formula>
    </cfRule>
    <cfRule type="expression" priority="17" dxfId="131" stopIfTrue="1">
      <formula>IF(T16="Encounter",TRUE,FALSE)</formula>
    </cfRule>
    <cfRule type="expression" priority="18" dxfId="132" stopIfTrue="1">
      <formula>IF(T16="At-Will",TRUE,FALSE)</formula>
    </cfRule>
  </conditionalFormatting>
  <conditionalFormatting sqref="AD15:AL15">
    <cfRule type="expression" priority="13" dxfId="130" stopIfTrue="1">
      <formula>IF(T16="Daily",TRUE,FALSE)</formula>
    </cfRule>
    <cfRule type="expression" priority="14" dxfId="131" stopIfTrue="1">
      <formula>IF(T16="Encounter",TRUE,FALSE)</formula>
    </cfRule>
    <cfRule type="expression" priority="15" dxfId="132" stopIfTrue="1">
      <formula>IF(T16="At-Will",TRUE,FALSE)</formula>
    </cfRule>
  </conditionalFormatting>
  <conditionalFormatting sqref="T29:AC29">
    <cfRule type="expression" priority="10" dxfId="130" stopIfTrue="1">
      <formula>IF(T30="Daily",TRUE,FALSE)</formula>
    </cfRule>
    <cfRule type="expression" priority="11" dxfId="131" stopIfTrue="1">
      <formula>IF(T30="Encounter",TRUE,FALSE)</formula>
    </cfRule>
    <cfRule type="expression" priority="12" dxfId="132" stopIfTrue="1">
      <formula>IF(T30="At-Will",TRUE,FALSE)</formula>
    </cfRule>
  </conditionalFormatting>
  <conditionalFormatting sqref="AD29:AL29">
    <cfRule type="expression" priority="7" dxfId="130" stopIfTrue="1">
      <formula>IF(T30="Daily",TRUE,FALSE)</formula>
    </cfRule>
    <cfRule type="expression" priority="8" dxfId="131" stopIfTrue="1">
      <formula>IF(T30="Encounter",TRUE,FALSE)</formula>
    </cfRule>
    <cfRule type="expression" priority="9" dxfId="132" stopIfTrue="1">
      <formula>IF(T30="At-Will",TRUE,FALSE)</formula>
    </cfRule>
  </conditionalFormatting>
  <conditionalFormatting sqref="T43:AC43">
    <cfRule type="expression" priority="4" dxfId="130" stopIfTrue="1">
      <formula>IF(T44="Daily",TRUE,FALSE)</formula>
    </cfRule>
    <cfRule type="expression" priority="5" dxfId="131" stopIfTrue="1">
      <formula>IF(T44="Encounter",TRUE,FALSE)</formula>
    </cfRule>
    <cfRule type="expression" priority="6" dxfId="132" stopIfTrue="1">
      <formula>IF(T44="At-Will",TRUE,FALSE)</formula>
    </cfRule>
  </conditionalFormatting>
  <conditionalFormatting sqref="AD43:AL43">
    <cfRule type="expression" priority="1" dxfId="130" stopIfTrue="1">
      <formula>IF(T44="Daily",TRUE,FALSE)</formula>
    </cfRule>
    <cfRule type="expression" priority="2" dxfId="131" stopIfTrue="1">
      <formula>IF(T44="Encounter",TRUE,FALSE)</formula>
    </cfRule>
    <cfRule type="expression" priority="3" dxfId="132" stopIfTrue="1">
      <formula>IF(T44="At-Will",TRUE,FALSE)</formula>
    </cfRule>
  </conditionalFormatting>
  <printOptions/>
  <pageMargins left="0.55" right="0.55" top="0.4" bottom="0.4" header="0.3" footer="0.3"/>
  <pageSetup fitToHeight="1" fitToWidth="1" horizontalDpi="300" verticalDpi="300" orientation="portrait" r:id="rId1"/>
</worksheet>
</file>

<file path=xl/worksheets/sheet14.xml><?xml version="1.0" encoding="utf-8"?>
<worksheet xmlns="http://schemas.openxmlformats.org/spreadsheetml/2006/main" xmlns:r="http://schemas.openxmlformats.org/officeDocument/2006/relationships">
  <sheetPr codeName="Sheet10"/>
  <dimension ref="A1:CZ552"/>
  <sheetViews>
    <sheetView showGridLines="0" zoomScalePageLayoutView="0" workbookViewId="0" topLeftCell="A1">
      <selection activeCell="A1" sqref="A1"/>
    </sheetView>
  </sheetViews>
  <sheetFormatPr defaultColWidth="2.57421875" defaultRowHeight="15"/>
  <cols>
    <col min="1" max="2" width="3.00390625" style="1" bestFit="1" customWidth="1"/>
    <col min="3" max="8" width="2.7109375" style="1" bestFit="1" customWidth="1"/>
    <col min="9" max="12" width="2.7109375" style="1" customWidth="1"/>
    <col min="13" max="13" width="2.7109375" style="1" bestFit="1" customWidth="1"/>
    <col min="14" max="14" width="3.00390625" style="1" bestFit="1" customWidth="1"/>
    <col min="15" max="56" width="2.7109375" style="1" bestFit="1" customWidth="1"/>
    <col min="57" max="16384" width="2.57421875" style="1" customWidth="1"/>
  </cols>
  <sheetData>
    <row r="1" spans="1:100" ht="12.75">
      <c r="A1" s="3">
        <v>1</v>
      </c>
      <c r="B1" s="3">
        <f>A1+1</f>
        <v>2</v>
      </c>
      <c r="C1" s="3">
        <f aca="true" t="shared" si="0" ref="C1:H1">B1+1</f>
        <v>3</v>
      </c>
      <c r="D1" s="3">
        <f t="shared" si="0"/>
        <v>4</v>
      </c>
      <c r="E1" s="3">
        <f t="shared" si="0"/>
        <v>5</v>
      </c>
      <c r="F1" s="3">
        <f t="shared" si="0"/>
        <v>6</v>
      </c>
      <c r="G1" s="3">
        <f t="shared" si="0"/>
        <v>7</v>
      </c>
      <c r="H1" s="3">
        <f t="shared" si="0"/>
        <v>8</v>
      </c>
      <c r="I1" s="3">
        <f aca="true" t="shared" si="1" ref="I1:AN1">H1+1</f>
        <v>9</v>
      </c>
      <c r="J1" s="3">
        <f t="shared" si="1"/>
        <v>10</v>
      </c>
      <c r="K1" s="3">
        <f t="shared" si="1"/>
        <v>11</v>
      </c>
      <c r="L1" s="3">
        <f t="shared" si="1"/>
        <v>12</v>
      </c>
      <c r="M1" s="3">
        <f t="shared" si="1"/>
        <v>13</v>
      </c>
      <c r="N1" s="3">
        <f t="shared" si="1"/>
        <v>14</v>
      </c>
      <c r="O1" s="3">
        <f t="shared" si="1"/>
        <v>15</v>
      </c>
      <c r="P1" s="3">
        <f t="shared" si="1"/>
        <v>16</v>
      </c>
      <c r="Q1" s="3">
        <f t="shared" si="1"/>
        <v>17</v>
      </c>
      <c r="R1" s="3">
        <f t="shared" si="1"/>
        <v>18</v>
      </c>
      <c r="S1" s="3">
        <f t="shared" si="1"/>
        <v>19</v>
      </c>
      <c r="T1" s="3">
        <f t="shared" si="1"/>
        <v>20</v>
      </c>
      <c r="U1" s="3">
        <f t="shared" si="1"/>
        <v>21</v>
      </c>
      <c r="V1" s="3">
        <f t="shared" si="1"/>
        <v>22</v>
      </c>
      <c r="W1" s="3">
        <f t="shared" si="1"/>
        <v>23</v>
      </c>
      <c r="X1" s="3">
        <f t="shared" si="1"/>
        <v>24</v>
      </c>
      <c r="Y1" s="3">
        <f t="shared" si="1"/>
        <v>25</v>
      </c>
      <c r="Z1" s="3">
        <f t="shared" si="1"/>
        <v>26</v>
      </c>
      <c r="AA1" s="3">
        <f t="shared" si="1"/>
        <v>27</v>
      </c>
      <c r="AB1" s="3">
        <f t="shared" si="1"/>
        <v>28</v>
      </c>
      <c r="AC1" s="3">
        <f t="shared" si="1"/>
        <v>29</v>
      </c>
      <c r="AD1" s="3">
        <f t="shared" si="1"/>
        <v>30</v>
      </c>
      <c r="AE1" s="3">
        <f t="shared" si="1"/>
        <v>31</v>
      </c>
      <c r="AF1" s="3">
        <f t="shared" si="1"/>
        <v>32</v>
      </c>
      <c r="AG1" s="3">
        <f t="shared" si="1"/>
        <v>33</v>
      </c>
      <c r="AH1" s="3">
        <f t="shared" si="1"/>
        <v>34</v>
      </c>
      <c r="AI1" s="3">
        <f t="shared" si="1"/>
        <v>35</v>
      </c>
      <c r="AJ1" s="3">
        <f t="shared" si="1"/>
        <v>36</v>
      </c>
      <c r="AK1" s="3">
        <f t="shared" si="1"/>
        <v>37</v>
      </c>
      <c r="AL1" s="3">
        <f t="shared" si="1"/>
        <v>38</v>
      </c>
      <c r="AM1" s="3">
        <f t="shared" si="1"/>
        <v>39</v>
      </c>
      <c r="AN1" s="3">
        <f t="shared" si="1"/>
        <v>40</v>
      </c>
      <c r="AO1" s="3">
        <f aca="true" t="shared" si="2" ref="AO1:BT1">AN1+1</f>
        <v>41</v>
      </c>
      <c r="AP1" s="3">
        <f t="shared" si="2"/>
        <v>42</v>
      </c>
      <c r="AQ1" s="3">
        <f t="shared" si="2"/>
        <v>43</v>
      </c>
      <c r="AR1" s="3">
        <f t="shared" si="2"/>
        <v>44</v>
      </c>
      <c r="AS1" s="3">
        <f t="shared" si="2"/>
        <v>45</v>
      </c>
      <c r="AT1" s="3">
        <f t="shared" si="2"/>
        <v>46</v>
      </c>
      <c r="AU1" s="3">
        <f t="shared" si="2"/>
        <v>47</v>
      </c>
      <c r="AV1" s="3">
        <f t="shared" si="2"/>
        <v>48</v>
      </c>
      <c r="AW1" s="3">
        <f t="shared" si="2"/>
        <v>49</v>
      </c>
      <c r="AX1" s="3">
        <f t="shared" si="2"/>
        <v>50</v>
      </c>
      <c r="AY1" s="3">
        <f t="shared" si="2"/>
        <v>51</v>
      </c>
      <c r="AZ1" s="3">
        <f t="shared" si="2"/>
        <v>52</v>
      </c>
      <c r="BA1" s="3">
        <f t="shared" si="2"/>
        <v>53</v>
      </c>
      <c r="BB1" s="3">
        <f t="shared" si="2"/>
        <v>54</v>
      </c>
      <c r="BC1" s="3">
        <f t="shared" si="2"/>
        <v>55</v>
      </c>
      <c r="BD1" s="3">
        <f t="shared" si="2"/>
        <v>56</v>
      </c>
      <c r="BE1" s="3">
        <f t="shared" si="2"/>
        <v>57</v>
      </c>
      <c r="BF1" s="3">
        <f t="shared" si="2"/>
        <v>58</v>
      </c>
      <c r="BG1" s="3">
        <f t="shared" si="2"/>
        <v>59</v>
      </c>
      <c r="BH1" s="3">
        <f t="shared" si="2"/>
        <v>60</v>
      </c>
      <c r="BI1" s="3">
        <f t="shared" si="2"/>
        <v>61</v>
      </c>
      <c r="BJ1" s="3">
        <f t="shared" si="2"/>
        <v>62</v>
      </c>
      <c r="BK1" s="3">
        <f t="shared" si="2"/>
        <v>63</v>
      </c>
      <c r="BL1" s="3">
        <f t="shared" si="2"/>
        <v>64</v>
      </c>
      <c r="BM1" s="3">
        <f t="shared" si="2"/>
        <v>65</v>
      </c>
      <c r="BN1" s="3">
        <f t="shared" si="2"/>
        <v>66</v>
      </c>
      <c r="BO1" s="3">
        <f t="shared" si="2"/>
        <v>67</v>
      </c>
      <c r="BP1" s="3">
        <f t="shared" si="2"/>
        <v>68</v>
      </c>
      <c r="BQ1" s="3">
        <f t="shared" si="2"/>
        <v>69</v>
      </c>
      <c r="BR1" s="3">
        <f t="shared" si="2"/>
        <v>70</v>
      </c>
      <c r="BS1" s="3">
        <f t="shared" si="2"/>
        <v>71</v>
      </c>
      <c r="BT1" s="3">
        <f t="shared" si="2"/>
        <v>72</v>
      </c>
      <c r="BU1" s="3">
        <f aca="true" t="shared" si="3" ref="BU1:CV1">BT1+1</f>
        <v>73</v>
      </c>
      <c r="BV1" s="3">
        <f t="shared" si="3"/>
        <v>74</v>
      </c>
      <c r="BW1" s="3">
        <f t="shared" si="3"/>
        <v>75</v>
      </c>
      <c r="BX1" s="3">
        <f t="shared" si="3"/>
        <v>76</v>
      </c>
      <c r="BY1" s="3">
        <f t="shared" si="3"/>
        <v>77</v>
      </c>
      <c r="BZ1" s="3">
        <f t="shared" si="3"/>
        <v>78</v>
      </c>
      <c r="CA1" s="3">
        <f t="shared" si="3"/>
        <v>79</v>
      </c>
      <c r="CB1" s="3">
        <f t="shared" si="3"/>
        <v>80</v>
      </c>
      <c r="CC1" s="3">
        <f t="shared" si="3"/>
        <v>81</v>
      </c>
      <c r="CD1" s="3">
        <f t="shared" si="3"/>
        <v>82</v>
      </c>
      <c r="CE1" s="3">
        <f t="shared" si="3"/>
        <v>83</v>
      </c>
      <c r="CF1" s="3">
        <f t="shared" si="3"/>
        <v>84</v>
      </c>
      <c r="CG1" s="3">
        <f t="shared" si="3"/>
        <v>85</v>
      </c>
      <c r="CH1" s="3">
        <f t="shared" si="3"/>
        <v>86</v>
      </c>
      <c r="CI1" s="3">
        <f t="shared" si="3"/>
        <v>87</v>
      </c>
      <c r="CJ1" s="3">
        <f t="shared" si="3"/>
        <v>88</v>
      </c>
      <c r="CK1" s="3">
        <f t="shared" si="3"/>
        <v>89</v>
      </c>
      <c r="CL1" s="3">
        <f t="shared" si="3"/>
        <v>90</v>
      </c>
      <c r="CM1" s="3">
        <f t="shared" si="3"/>
        <v>91</v>
      </c>
      <c r="CN1" s="3">
        <f t="shared" si="3"/>
        <v>92</v>
      </c>
      <c r="CO1" s="3">
        <f t="shared" si="3"/>
        <v>93</v>
      </c>
      <c r="CP1" s="3">
        <f t="shared" si="3"/>
        <v>94</v>
      </c>
      <c r="CQ1" s="3">
        <f t="shared" si="3"/>
        <v>95</v>
      </c>
      <c r="CR1" s="3">
        <f t="shared" si="3"/>
        <v>96</v>
      </c>
      <c r="CS1" s="3">
        <f t="shared" si="3"/>
        <v>97</v>
      </c>
      <c r="CT1" s="3">
        <f t="shared" si="3"/>
        <v>98</v>
      </c>
      <c r="CU1" s="3">
        <f t="shared" si="3"/>
        <v>99</v>
      </c>
      <c r="CV1" s="3">
        <f t="shared" si="3"/>
        <v>100</v>
      </c>
    </row>
    <row r="2" spans="1:104" ht="15">
      <c r="A2" s="4" t="s">
        <v>1</v>
      </c>
      <c r="B2" s="4"/>
      <c r="C2" s="4"/>
      <c r="D2" s="4"/>
      <c r="E2" s="576" t="s">
        <v>25</v>
      </c>
      <c r="F2" s="576"/>
      <c r="G2" s="576"/>
      <c r="H2" s="576" t="s">
        <v>27</v>
      </c>
      <c r="I2" s="576"/>
      <c r="J2" s="576"/>
      <c r="K2" s="576"/>
      <c r="L2" s="576"/>
      <c r="M2" s="576"/>
      <c r="N2" s="576"/>
      <c r="O2" s="576"/>
      <c r="P2" s="576" t="s">
        <v>43</v>
      </c>
      <c r="Q2" s="576"/>
      <c r="R2" s="576" t="s">
        <v>45</v>
      </c>
      <c r="S2" s="576"/>
      <c r="T2" s="576" t="s">
        <v>44</v>
      </c>
      <c r="U2" s="576"/>
      <c r="V2" s="576" t="s">
        <v>46</v>
      </c>
      <c r="W2" s="576"/>
      <c r="X2" s="576" t="s">
        <v>47</v>
      </c>
      <c r="Y2" s="576"/>
      <c r="Z2" s="576" t="s">
        <v>48</v>
      </c>
      <c r="AA2" s="576"/>
      <c r="AB2" s="576" t="s">
        <v>78</v>
      </c>
      <c r="AC2" s="576"/>
      <c r="AD2" s="576" t="s">
        <v>105</v>
      </c>
      <c r="AE2" s="576"/>
      <c r="AF2" s="576" t="s">
        <v>392</v>
      </c>
      <c r="AG2" s="576"/>
      <c r="AH2" s="576"/>
      <c r="AI2" s="576"/>
      <c r="AJ2" s="4" t="s">
        <v>462</v>
      </c>
      <c r="AK2" s="4"/>
      <c r="AL2" s="4"/>
      <c r="AM2" s="4"/>
      <c r="AN2" s="4"/>
      <c r="AO2" s="4"/>
      <c r="AP2" s="4"/>
      <c r="AQ2" s="4"/>
      <c r="AR2" s="4"/>
      <c r="AS2" s="4"/>
      <c r="AT2" s="4" t="s">
        <v>463</v>
      </c>
      <c r="AU2" s="4"/>
      <c r="AV2" s="4"/>
      <c r="AW2" s="4"/>
      <c r="AX2" s="4"/>
      <c r="AY2" s="4"/>
      <c r="AZ2" s="4"/>
      <c r="BA2" s="4"/>
      <c r="BB2" s="58"/>
      <c r="BC2" s="58"/>
      <c r="BD2" s="58" t="s">
        <v>467</v>
      </c>
      <c r="BE2" s="59"/>
      <c r="BF2" s="59"/>
      <c r="BG2" s="59"/>
      <c r="BH2" s="59"/>
      <c r="BI2" s="59"/>
      <c r="BJ2" s="59"/>
      <c r="BK2" s="59"/>
      <c r="BL2" s="59"/>
      <c r="BM2" s="59"/>
      <c r="BN2" s="58" t="s">
        <v>468</v>
      </c>
      <c r="BO2" s="59"/>
      <c r="BP2" s="59"/>
      <c r="BQ2" s="59"/>
      <c r="BR2" s="59"/>
      <c r="BS2" s="59"/>
      <c r="BT2" s="59"/>
      <c r="BU2" s="59"/>
      <c r="BV2" s="59"/>
      <c r="BW2" s="59"/>
      <c r="BX2" s="58" t="s">
        <v>469</v>
      </c>
      <c r="BY2" s="59"/>
      <c r="BZ2" s="59"/>
      <c r="CA2" s="59"/>
      <c r="CB2" s="59"/>
      <c r="CC2" s="59"/>
      <c r="CD2" s="59"/>
      <c r="CE2" s="59"/>
      <c r="CF2" s="59"/>
      <c r="CG2" s="59"/>
      <c r="CH2" s="58" t="s">
        <v>480</v>
      </c>
      <c r="CI2" s="59"/>
      <c r="CJ2" s="59"/>
      <c r="CK2" s="59"/>
      <c r="CL2" s="59"/>
      <c r="CM2" s="59"/>
      <c r="CN2" s="59"/>
      <c r="CO2" s="59"/>
      <c r="CP2" s="59"/>
      <c r="CQ2" s="59"/>
      <c r="CR2" s="58" t="s">
        <v>541</v>
      </c>
      <c r="CS2" s="59"/>
      <c r="CT2" s="59"/>
      <c r="CU2" s="59"/>
      <c r="CV2" s="59"/>
      <c r="CW2" s="59"/>
      <c r="CX2" s="59"/>
      <c r="CY2" s="59"/>
      <c r="CZ2" s="59"/>
    </row>
    <row r="3" spans="1:96" ht="12.75" customHeight="1">
      <c r="A3" s="1" t="s">
        <v>2</v>
      </c>
      <c r="E3" s="325" t="s">
        <v>26</v>
      </c>
      <c r="F3" s="325"/>
      <c r="G3" s="325"/>
      <c r="H3" s="173" t="s">
        <v>28</v>
      </c>
      <c r="I3" s="173"/>
      <c r="J3" s="173"/>
      <c r="K3" s="173"/>
      <c r="L3" s="173"/>
      <c r="M3" s="173"/>
      <c r="N3" s="173"/>
      <c r="O3" s="173"/>
      <c r="P3" s="574">
        <v>2</v>
      </c>
      <c r="Q3" s="574"/>
      <c r="R3" s="574">
        <v>0</v>
      </c>
      <c r="S3" s="574"/>
      <c r="T3" s="574">
        <v>0</v>
      </c>
      <c r="U3" s="574"/>
      <c r="V3" s="574">
        <v>0</v>
      </c>
      <c r="W3" s="574"/>
      <c r="X3" s="574">
        <v>0</v>
      </c>
      <c r="Y3" s="574"/>
      <c r="Z3" s="574">
        <v>2</v>
      </c>
      <c r="AA3" s="574"/>
      <c r="AB3" s="577">
        <v>12</v>
      </c>
      <c r="AC3" s="577"/>
      <c r="AD3" s="577">
        <v>6</v>
      </c>
      <c r="AE3" s="577"/>
      <c r="AF3" s="173" t="s">
        <v>397</v>
      </c>
      <c r="AG3" s="173"/>
      <c r="AH3" s="173"/>
      <c r="AI3" s="173"/>
      <c r="AJ3" s="1" t="s">
        <v>465</v>
      </c>
      <c r="AT3" s="1" t="s">
        <v>464</v>
      </c>
      <c r="BD3" s="1" t="s">
        <v>466</v>
      </c>
      <c r="BN3" s="1" t="s">
        <v>106</v>
      </c>
      <c r="BX3" s="1" t="s">
        <v>106</v>
      </c>
      <c r="CH3" s="1" t="s">
        <v>106</v>
      </c>
      <c r="CR3" s="6" t="s">
        <v>542</v>
      </c>
    </row>
    <row r="4" spans="1:96" ht="12.75" customHeight="1">
      <c r="A4" s="1" t="s">
        <v>3</v>
      </c>
      <c r="E4" s="173" t="s">
        <v>29</v>
      </c>
      <c r="F4" s="173"/>
      <c r="G4" s="173"/>
      <c r="H4" s="173" t="s">
        <v>30</v>
      </c>
      <c r="I4" s="173"/>
      <c r="J4" s="173"/>
      <c r="K4" s="173"/>
      <c r="L4" s="173"/>
      <c r="M4" s="173"/>
      <c r="N4" s="173"/>
      <c r="O4" s="173"/>
      <c r="P4" s="574">
        <v>0</v>
      </c>
      <c r="Q4" s="574"/>
      <c r="R4" s="574">
        <v>2</v>
      </c>
      <c r="S4" s="574"/>
      <c r="T4" s="574">
        <v>0</v>
      </c>
      <c r="U4" s="574"/>
      <c r="V4" s="574">
        <v>0</v>
      </c>
      <c r="W4" s="574"/>
      <c r="X4" s="574">
        <v>2</v>
      </c>
      <c r="Y4" s="574"/>
      <c r="Z4" s="574">
        <v>0</v>
      </c>
      <c r="AA4" s="574"/>
      <c r="AB4" s="577">
        <v>15</v>
      </c>
      <c r="AC4" s="577"/>
      <c r="AD4" s="577">
        <v>5</v>
      </c>
      <c r="AE4" s="577"/>
      <c r="AF4" s="173" t="s">
        <v>397</v>
      </c>
      <c r="AG4" s="173"/>
      <c r="AH4" s="173"/>
      <c r="AI4" s="173"/>
      <c r="AJ4" s="1" t="s">
        <v>470</v>
      </c>
      <c r="AT4" s="1" t="s">
        <v>471</v>
      </c>
      <c r="BD4" s="1" t="s">
        <v>472</v>
      </c>
      <c r="BN4" s="1" t="s">
        <v>473</v>
      </c>
      <c r="BX4" s="1" t="s">
        <v>474</v>
      </c>
      <c r="CH4" s="1" t="s">
        <v>106</v>
      </c>
      <c r="CR4" s="6" t="s">
        <v>543</v>
      </c>
    </row>
    <row r="5" spans="1:96" ht="12.75" customHeight="1">
      <c r="A5" s="1" t="s">
        <v>4</v>
      </c>
      <c r="E5" s="173" t="s">
        <v>31</v>
      </c>
      <c r="F5" s="173"/>
      <c r="G5" s="173"/>
      <c r="H5" s="173" t="s">
        <v>32</v>
      </c>
      <c r="I5" s="173"/>
      <c r="J5" s="173"/>
      <c r="K5" s="173"/>
      <c r="L5" s="173"/>
      <c r="M5" s="173"/>
      <c r="N5" s="173"/>
      <c r="O5" s="173"/>
      <c r="P5" s="574">
        <v>0</v>
      </c>
      <c r="Q5" s="574"/>
      <c r="R5" s="574">
        <v>0</v>
      </c>
      <c r="S5" s="574"/>
      <c r="T5" s="574">
        <v>2</v>
      </c>
      <c r="U5" s="574"/>
      <c r="V5" s="574">
        <v>2</v>
      </c>
      <c r="W5" s="574"/>
      <c r="X5" s="574">
        <v>0</v>
      </c>
      <c r="Y5" s="574"/>
      <c r="Z5" s="574">
        <v>0</v>
      </c>
      <c r="AA5" s="574"/>
      <c r="AB5" s="577">
        <v>15</v>
      </c>
      <c r="AC5" s="577"/>
      <c r="AD5" s="577">
        <v>6</v>
      </c>
      <c r="AE5" s="577"/>
      <c r="AF5" s="173" t="s">
        <v>397</v>
      </c>
      <c r="AG5" s="173"/>
      <c r="AH5" s="173"/>
      <c r="AI5" s="173"/>
      <c r="AJ5" s="1" t="s">
        <v>475</v>
      </c>
      <c r="AT5" s="1" t="s">
        <v>476</v>
      </c>
      <c r="BD5" s="1" t="s">
        <v>477</v>
      </c>
      <c r="BN5" s="1" t="s">
        <v>478</v>
      </c>
      <c r="BX5" s="1" t="s">
        <v>479</v>
      </c>
      <c r="CH5" s="1" t="s">
        <v>481</v>
      </c>
      <c r="CR5" s="6" t="s">
        <v>544</v>
      </c>
    </row>
    <row r="6" spans="1:96" ht="12.75" customHeight="1">
      <c r="A6" s="1" t="s">
        <v>9</v>
      </c>
      <c r="E6" s="173" t="s">
        <v>33</v>
      </c>
      <c r="F6" s="173"/>
      <c r="G6" s="173"/>
      <c r="H6" s="173" t="s">
        <v>34</v>
      </c>
      <c r="I6" s="173"/>
      <c r="J6" s="173"/>
      <c r="K6" s="173"/>
      <c r="L6" s="173"/>
      <c r="M6" s="173"/>
      <c r="N6" s="173"/>
      <c r="O6" s="173"/>
      <c r="P6" s="574">
        <v>0</v>
      </c>
      <c r="Q6" s="574"/>
      <c r="R6" s="574">
        <v>0</v>
      </c>
      <c r="S6" s="574"/>
      <c r="T6" s="574">
        <v>2</v>
      </c>
      <c r="U6" s="574"/>
      <c r="V6" s="574">
        <v>0</v>
      </c>
      <c r="W6" s="574"/>
      <c r="X6" s="574">
        <v>2</v>
      </c>
      <c r="Y6" s="574"/>
      <c r="Z6" s="574">
        <v>0</v>
      </c>
      <c r="AA6" s="574"/>
      <c r="AB6" s="577">
        <v>12</v>
      </c>
      <c r="AC6" s="577"/>
      <c r="AD6" s="577">
        <v>7</v>
      </c>
      <c r="AE6" s="577"/>
      <c r="AF6" s="173" t="s">
        <v>397</v>
      </c>
      <c r="AG6" s="173"/>
      <c r="AH6" s="173"/>
      <c r="AI6" s="173"/>
      <c r="AJ6" s="1" t="s">
        <v>482</v>
      </c>
      <c r="AT6" s="1" t="s">
        <v>478</v>
      </c>
      <c r="BD6" s="1" t="s">
        <v>483</v>
      </c>
      <c r="BN6" s="1" t="s">
        <v>484</v>
      </c>
      <c r="BX6" s="1" t="s">
        <v>485</v>
      </c>
      <c r="CH6" s="1" t="s">
        <v>106</v>
      </c>
      <c r="CR6" s="6" t="s">
        <v>545</v>
      </c>
    </row>
    <row r="7" spans="1:96" ht="12.75" customHeight="1">
      <c r="A7" s="1" t="s">
        <v>5</v>
      </c>
      <c r="E7" s="173" t="s">
        <v>35</v>
      </c>
      <c r="F7" s="173"/>
      <c r="G7" s="173"/>
      <c r="H7" s="173" t="s">
        <v>36</v>
      </c>
      <c r="I7" s="173"/>
      <c r="J7" s="173"/>
      <c r="K7" s="173"/>
      <c r="L7" s="173"/>
      <c r="M7" s="173"/>
      <c r="N7" s="173"/>
      <c r="O7" s="173"/>
      <c r="P7" s="574">
        <v>0</v>
      </c>
      <c r="Q7" s="574"/>
      <c r="R7" s="574">
        <v>2</v>
      </c>
      <c r="S7" s="574"/>
      <c r="T7" s="574">
        <v>0</v>
      </c>
      <c r="U7" s="574"/>
      <c r="V7" s="574">
        <v>0</v>
      </c>
      <c r="W7" s="574"/>
      <c r="X7" s="574">
        <v>0</v>
      </c>
      <c r="Y7" s="574"/>
      <c r="Z7" s="574">
        <v>2</v>
      </c>
      <c r="AA7" s="574"/>
      <c r="AB7" s="577">
        <v>2</v>
      </c>
      <c r="AC7" s="577"/>
      <c r="AD7" s="577">
        <v>6</v>
      </c>
      <c r="AE7" s="577"/>
      <c r="AF7" s="173" t="s">
        <v>397</v>
      </c>
      <c r="AG7" s="173"/>
      <c r="AH7" s="173"/>
      <c r="AI7" s="173"/>
      <c r="AJ7" s="1" t="s">
        <v>486</v>
      </c>
      <c r="AT7" s="1" t="s">
        <v>487</v>
      </c>
      <c r="BD7" s="1" t="s">
        <v>488</v>
      </c>
      <c r="BN7" s="1" t="s">
        <v>106</v>
      </c>
      <c r="BX7" s="1" t="s">
        <v>106</v>
      </c>
      <c r="CH7" s="1" t="s">
        <v>106</v>
      </c>
      <c r="CR7" s="6" t="s">
        <v>543</v>
      </c>
    </row>
    <row r="8" spans="1:96" ht="12.75" customHeight="1">
      <c r="A8" s="1" t="s">
        <v>6</v>
      </c>
      <c r="E8" s="173" t="s">
        <v>37</v>
      </c>
      <c r="F8" s="173"/>
      <c r="G8" s="173"/>
      <c r="H8" s="173" t="s">
        <v>38</v>
      </c>
      <c r="I8" s="173"/>
      <c r="J8" s="173"/>
      <c r="K8" s="173"/>
      <c r="L8" s="173"/>
      <c r="M8" s="173"/>
      <c r="N8" s="173"/>
      <c r="O8" s="173"/>
      <c r="P8" s="574">
        <v>0</v>
      </c>
      <c r="Q8" s="574"/>
      <c r="R8" s="574">
        <v>0</v>
      </c>
      <c r="S8" s="574"/>
      <c r="T8" s="574">
        <v>2</v>
      </c>
      <c r="U8" s="574"/>
      <c r="V8" s="574">
        <v>0</v>
      </c>
      <c r="W8" s="574"/>
      <c r="X8" s="574">
        <v>0</v>
      </c>
      <c r="Y8" s="574"/>
      <c r="Z8" s="574">
        <v>2</v>
      </c>
      <c r="AA8" s="574"/>
      <c r="AB8" s="577">
        <v>2</v>
      </c>
      <c r="AC8" s="577"/>
      <c r="AD8" s="577">
        <v>6</v>
      </c>
      <c r="AE8" s="577"/>
      <c r="AF8" s="173" t="s">
        <v>398</v>
      </c>
      <c r="AG8" s="173"/>
      <c r="AH8" s="173"/>
      <c r="AI8" s="173"/>
      <c r="AJ8" s="1" t="s">
        <v>489</v>
      </c>
      <c r="AT8" s="1" t="s">
        <v>490</v>
      </c>
      <c r="BD8" s="1" t="s">
        <v>491</v>
      </c>
      <c r="BN8" s="1" t="s">
        <v>106</v>
      </c>
      <c r="BX8" s="1" t="s">
        <v>106</v>
      </c>
      <c r="CH8" s="1" t="s">
        <v>106</v>
      </c>
      <c r="CR8" s="6" t="s">
        <v>546</v>
      </c>
    </row>
    <row r="9" spans="1:96" ht="12.75" customHeight="1">
      <c r="A9" s="1" t="s">
        <v>7</v>
      </c>
      <c r="E9" s="173" t="s">
        <v>39</v>
      </c>
      <c r="F9" s="173"/>
      <c r="G9" s="173"/>
      <c r="H9" s="173" t="s">
        <v>40</v>
      </c>
      <c r="I9" s="173"/>
      <c r="J9" s="173"/>
      <c r="K9" s="173"/>
      <c r="L9" s="173"/>
      <c r="M9" s="173"/>
      <c r="N9" s="173"/>
      <c r="O9" s="173"/>
      <c r="P9" s="574">
        <v>0</v>
      </c>
      <c r="Q9" s="574"/>
      <c r="R9" s="574">
        <v>0</v>
      </c>
      <c r="S9" s="574"/>
      <c r="T9" s="574">
        <v>0</v>
      </c>
      <c r="U9" s="574"/>
      <c r="V9" s="574">
        <v>0</v>
      </c>
      <c r="W9" s="574"/>
      <c r="X9" s="574">
        <v>0</v>
      </c>
      <c r="Y9" s="574"/>
      <c r="Z9" s="574">
        <v>0</v>
      </c>
      <c r="AA9" s="574"/>
      <c r="AB9" s="577">
        <v>0</v>
      </c>
      <c r="AC9" s="577"/>
      <c r="AD9" s="577">
        <v>6</v>
      </c>
      <c r="AE9" s="577"/>
      <c r="AF9" s="173" t="s">
        <v>397</v>
      </c>
      <c r="AG9" s="173"/>
      <c r="AH9" s="173"/>
      <c r="AI9" s="173"/>
      <c r="AJ9" s="1" t="s">
        <v>492</v>
      </c>
      <c r="AT9" s="1" t="s">
        <v>493</v>
      </c>
      <c r="BD9" s="1" t="s">
        <v>494</v>
      </c>
      <c r="BN9" s="1" t="s">
        <v>495</v>
      </c>
      <c r="BX9" s="1" t="s">
        <v>106</v>
      </c>
      <c r="CH9" s="1" t="s">
        <v>106</v>
      </c>
      <c r="CR9" t="s">
        <v>543</v>
      </c>
    </row>
    <row r="10" spans="1:96" ht="12.75" customHeight="1">
      <c r="A10" s="1" t="s">
        <v>8</v>
      </c>
      <c r="E10" s="325" t="s">
        <v>39</v>
      </c>
      <c r="F10" s="325"/>
      <c r="G10" s="325"/>
      <c r="H10" s="173" t="s">
        <v>41</v>
      </c>
      <c r="I10" s="173"/>
      <c r="J10" s="173"/>
      <c r="K10" s="173"/>
      <c r="L10" s="173"/>
      <c r="M10" s="173"/>
      <c r="N10" s="173"/>
      <c r="O10" s="173"/>
      <c r="P10" s="574">
        <v>0</v>
      </c>
      <c r="Q10" s="574"/>
      <c r="R10" s="574">
        <v>0</v>
      </c>
      <c r="S10" s="574"/>
      <c r="T10" s="574">
        <v>0</v>
      </c>
      <c r="U10" s="574"/>
      <c r="V10" s="574">
        <v>2</v>
      </c>
      <c r="W10" s="574"/>
      <c r="X10" s="574">
        <v>0</v>
      </c>
      <c r="Y10" s="574"/>
      <c r="Z10" s="574">
        <v>2</v>
      </c>
      <c r="AA10" s="574"/>
      <c r="AB10" s="577">
        <v>2</v>
      </c>
      <c r="AC10" s="577"/>
      <c r="AD10" s="577">
        <v>6</v>
      </c>
      <c r="AE10" s="577"/>
      <c r="AF10" s="173" t="s">
        <v>397</v>
      </c>
      <c r="AG10" s="173"/>
      <c r="AH10" s="173"/>
      <c r="AI10" s="173"/>
      <c r="AJ10" s="1" t="s">
        <v>496</v>
      </c>
      <c r="AT10" s="1" t="s">
        <v>497</v>
      </c>
      <c r="BD10" s="1" t="s">
        <v>498</v>
      </c>
      <c r="BN10" s="1" t="s">
        <v>106</v>
      </c>
      <c r="BX10" s="1" t="s">
        <v>106</v>
      </c>
      <c r="CH10" s="1" t="s">
        <v>106</v>
      </c>
      <c r="CR10" s="6" t="s">
        <v>547</v>
      </c>
    </row>
    <row r="11" spans="1:96" ht="15">
      <c r="A11" s="4" t="s">
        <v>13</v>
      </c>
      <c r="B11" s="4"/>
      <c r="C11" s="4"/>
      <c r="D11" s="4"/>
      <c r="E11" s="576" t="s">
        <v>78</v>
      </c>
      <c r="F11" s="576"/>
      <c r="G11" s="576" t="s">
        <v>80</v>
      </c>
      <c r="H11" s="576"/>
      <c r="I11" s="91"/>
      <c r="J11" s="91"/>
      <c r="K11" s="91"/>
      <c r="L11" s="91"/>
      <c r="M11" s="576" t="s">
        <v>83</v>
      </c>
      <c r="N11" s="576"/>
      <c r="O11" s="576"/>
      <c r="P11" s="576" t="s">
        <v>102</v>
      </c>
      <c r="Q11" s="576"/>
      <c r="R11" s="576" t="s">
        <v>103</v>
      </c>
      <c r="S11" s="576"/>
      <c r="T11" s="576" t="s">
        <v>104</v>
      </c>
      <c r="U11" s="576"/>
      <c r="V11" s="4" t="s">
        <v>134</v>
      </c>
      <c r="W11" s="4"/>
      <c r="X11" s="4"/>
      <c r="Y11" s="4"/>
      <c r="Z11" s="4"/>
      <c r="AA11" s="4"/>
      <c r="AB11" s="4"/>
      <c r="AC11" s="4"/>
      <c r="AD11" s="4"/>
      <c r="AE11" s="4" t="s">
        <v>259</v>
      </c>
      <c r="AF11" s="4"/>
      <c r="AG11" s="4"/>
      <c r="AH11" s="4"/>
      <c r="AI11" s="4"/>
      <c r="AJ11" s="4"/>
      <c r="AK11" s="4"/>
      <c r="AL11" s="4"/>
      <c r="AM11" s="4" t="s">
        <v>363</v>
      </c>
      <c r="AN11" s="4"/>
      <c r="AO11" s="4"/>
      <c r="AP11" s="4"/>
      <c r="AQ11" s="4"/>
      <c r="AR11" s="4"/>
      <c r="AS11" s="4"/>
      <c r="AT11" s="58" t="s">
        <v>500</v>
      </c>
      <c r="AU11" s="58"/>
      <c r="AV11" s="58"/>
      <c r="AW11" s="58"/>
      <c r="AX11" s="58"/>
      <c r="AY11" s="58"/>
      <c r="AZ11" s="58"/>
      <c r="BA11" s="58"/>
      <c r="BB11" s="58"/>
      <c r="BC11" s="58"/>
      <c r="BD11" s="58" t="s">
        <v>501</v>
      </c>
      <c r="BE11" s="59"/>
      <c r="BF11" s="59"/>
      <c r="BG11" s="59"/>
      <c r="BH11" s="59"/>
      <c r="BI11" s="59"/>
      <c r="BJ11" s="59"/>
      <c r="BK11" s="59"/>
      <c r="BL11" s="59"/>
      <c r="BM11" s="59"/>
      <c r="BN11" s="59" t="s">
        <v>502</v>
      </c>
      <c r="BO11" s="59"/>
      <c r="BP11" s="59"/>
      <c r="BQ11" s="59"/>
      <c r="BR11" s="59"/>
      <c r="BS11" s="59"/>
      <c r="BT11" s="59"/>
      <c r="BU11" s="59"/>
      <c r="BV11" s="59"/>
      <c r="BW11" s="59"/>
      <c r="BX11" s="59" t="s">
        <v>503</v>
      </c>
      <c r="BY11" s="59"/>
      <c r="BZ11" s="59"/>
      <c r="CA11" s="59"/>
      <c r="CB11" s="59"/>
      <c r="CC11" s="59"/>
      <c r="CD11" s="59"/>
      <c r="CE11" s="59"/>
      <c r="CF11" s="59"/>
      <c r="CG11" s="59"/>
      <c r="CH11" s="59" t="s">
        <v>504</v>
      </c>
      <c r="CI11" s="59"/>
      <c r="CJ11" s="59"/>
      <c r="CK11" s="59"/>
      <c r="CL11" s="59"/>
      <c r="CM11" s="59"/>
      <c r="CN11" s="59"/>
      <c r="CO11" s="59"/>
      <c r="CP11" s="59"/>
      <c r="CQ11" s="59"/>
      <c r="CR11" s="59"/>
    </row>
    <row r="12" spans="1:86" ht="12.75">
      <c r="A12" s="1" t="s">
        <v>14</v>
      </c>
      <c r="E12" s="173">
        <v>12</v>
      </c>
      <c r="F12" s="173"/>
      <c r="G12" s="173">
        <v>5</v>
      </c>
      <c r="H12" s="173"/>
      <c r="I12" s="89"/>
      <c r="J12" s="89"/>
      <c r="K12" s="89"/>
      <c r="L12" s="89"/>
      <c r="M12" s="173">
        <v>7</v>
      </c>
      <c r="N12" s="173"/>
      <c r="O12" s="173"/>
      <c r="P12" s="574">
        <v>0</v>
      </c>
      <c r="Q12" s="574"/>
      <c r="R12" s="574">
        <v>0</v>
      </c>
      <c r="S12" s="574"/>
      <c r="T12" s="574">
        <v>2</v>
      </c>
      <c r="U12" s="574"/>
      <c r="V12" s="1" t="s">
        <v>135</v>
      </c>
      <c r="AE12" s="1" t="s">
        <v>260</v>
      </c>
      <c r="AM12" s="1" t="s">
        <v>364</v>
      </c>
      <c r="AT12" s="1" t="s">
        <v>505</v>
      </c>
      <c r="BD12" s="1" t="s">
        <v>508</v>
      </c>
      <c r="BN12" s="1" t="s">
        <v>506</v>
      </c>
      <c r="BX12" s="1" t="s">
        <v>507</v>
      </c>
      <c r="CH12" s="1" t="s">
        <v>106</v>
      </c>
    </row>
    <row r="13" spans="1:86" ht="12.75">
      <c r="A13" s="1" t="s">
        <v>15</v>
      </c>
      <c r="E13" s="173">
        <v>15</v>
      </c>
      <c r="F13" s="173"/>
      <c r="G13" s="173">
        <v>6</v>
      </c>
      <c r="H13" s="173"/>
      <c r="I13" s="89"/>
      <c r="J13" s="89"/>
      <c r="K13" s="89"/>
      <c r="L13" s="89"/>
      <c r="M13" s="173">
        <v>9</v>
      </c>
      <c r="N13" s="173"/>
      <c r="O13" s="173"/>
      <c r="P13" s="574">
        <v>2</v>
      </c>
      <c r="Q13" s="574"/>
      <c r="R13" s="574">
        <v>0</v>
      </c>
      <c r="S13" s="574"/>
      <c r="T13" s="574">
        <v>0</v>
      </c>
      <c r="U13" s="574"/>
      <c r="V13" s="1" t="s">
        <v>136</v>
      </c>
      <c r="AE13" s="1" t="s">
        <v>261</v>
      </c>
      <c r="AM13" s="1" t="s">
        <v>365</v>
      </c>
      <c r="AT13" s="1" t="s">
        <v>509</v>
      </c>
      <c r="BD13" s="1" t="s">
        <v>511</v>
      </c>
      <c r="BN13" s="1" t="s">
        <v>510</v>
      </c>
      <c r="BX13" s="1" t="s">
        <v>106</v>
      </c>
      <c r="CH13" s="1" t="s">
        <v>106</v>
      </c>
    </row>
    <row r="14" spans="1:86" ht="12.75">
      <c r="A14" s="1" t="s">
        <v>79</v>
      </c>
      <c r="E14" s="173">
        <v>15</v>
      </c>
      <c r="F14" s="173"/>
      <c r="G14" s="173">
        <v>6</v>
      </c>
      <c r="H14" s="173"/>
      <c r="I14" s="89"/>
      <c r="J14" s="89"/>
      <c r="K14" s="89"/>
      <c r="L14" s="89"/>
      <c r="M14" s="173">
        <v>10</v>
      </c>
      <c r="N14" s="173"/>
      <c r="O14" s="173"/>
      <c r="P14" s="574">
        <v>1</v>
      </c>
      <c r="Q14" s="574"/>
      <c r="R14" s="574">
        <v>1</v>
      </c>
      <c r="S14" s="574"/>
      <c r="T14" s="574">
        <v>1</v>
      </c>
      <c r="U14" s="574"/>
      <c r="V14" s="1" t="s">
        <v>137</v>
      </c>
      <c r="AE14" s="1" t="s">
        <v>262</v>
      </c>
      <c r="AM14" s="1" t="s">
        <v>366</v>
      </c>
      <c r="AT14" s="1" t="s">
        <v>505</v>
      </c>
      <c r="BD14" s="1" t="s">
        <v>512</v>
      </c>
      <c r="BN14" s="1" t="s">
        <v>513</v>
      </c>
      <c r="BX14" s="1" t="s">
        <v>106</v>
      </c>
      <c r="CH14" s="1" t="s">
        <v>106</v>
      </c>
    </row>
    <row r="15" spans="1:86" ht="12.75">
      <c r="A15" s="1" t="s">
        <v>16</v>
      </c>
      <c r="E15" s="173">
        <v>12</v>
      </c>
      <c r="F15" s="173"/>
      <c r="G15" s="173">
        <v>5</v>
      </c>
      <c r="H15" s="173"/>
      <c r="I15" s="89"/>
      <c r="J15" s="89"/>
      <c r="K15" s="89"/>
      <c r="L15" s="89"/>
      <c r="M15" s="173">
        <v>6</v>
      </c>
      <c r="N15" s="173"/>
      <c r="O15" s="173"/>
      <c r="P15" s="574">
        <v>1</v>
      </c>
      <c r="Q15" s="574"/>
      <c r="R15" s="574">
        <v>1</v>
      </c>
      <c r="S15" s="574"/>
      <c r="T15" s="574">
        <v>0</v>
      </c>
      <c r="U15" s="574"/>
      <c r="V15" s="1" t="s">
        <v>138</v>
      </c>
      <c r="AE15" s="1" t="s">
        <v>263</v>
      </c>
      <c r="AM15" s="1" t="s">
        <v>365</v>
      </c>
      <c r="AT15" s="1" t="s">
        <v>514</v>
      </c>
      <c r="BD15" s="1" t="s">
        <v>516</v>
      </c>
      <c r="BN15" s="1" t="s">
        <v>523</v>
      </c>
      <c r="BX15" s="1" t="s">
        <v>106</v>
      </c>
      <c r="CH15" s="1" t="s">
        <v>106</v>
      </c>
    </row>
    <row r="16" spans="1:86" ht="12.75">
      <c r="A16" s="1" t="s">
        <v>17</v>
      </c>
      <c r="E16" s="173">
        <v>12</v>
      </c>
      <c r="F16" s="173"/>
      <c r="G16" s="173">
        <v>5</v>
      </c>
      <c r="H16" s="173"/>
      <c r="I16" s="89"/>
      <c r="J16" s="89"/>
      <c r="K16" s="89"/>
      <c r="L16" s="89"/>
      <c r="M16" s="173">
        <v>6</v>
      </c>
      <c r="N16" s="173"/>
      <c r="O16" s="173"/>
      <c r="P16" s="574">
        <v>0</v>
      </c>
      <c r="Q16" s="574"/>
      <c r="R16" s="574">
        <v>2</v>
      </c>
      <c r="S16" s="574"/>
      <c r="T16" s="574">
        <v>0</v>
      </c>
      <c r="U16" s="574"/>
      <c r="V16" s="1" t="s">
        <v>139</v>
      </c>
      <c r="AE16" s="1" t="s">
        <v>264</v>
      </c>
      <c r="AM16" s="1" t="s">
        <v>367</v>
      </c>
      <c r="AT16" s="1" t="s">
        <v>517</v>
      </c>
      <c r="BD16" s="1" t="s">
        <v>518</v>
      </c>
      <c r="BN16" s="1" t="s">
        <v>519</v>
      </c>
      <c r="BX16" s="1" t="s">
        <v>520</v>
      </c>
      <c r="CH16" s="1" t="s">
        <v>106</v>
      </c>
    </row>
    <row r="17" spans="1:86" ht="12.75">
      <c r="A17" s="1" t="s">
        <v>18</v>
      </c>
      <c r="E17" s="173">
        <v>12</v>
      </c>
      <c r="F17" s="173"/>
      <c r="G17" s="173">
        <v>5</v>
      </c>
      <c r="H17" s="173"/>
      <c r="I17" s="89"/>
      <c r="J17" s="89"/>
      <c r="K17" s="89"/>
      <c r="L17" s="89"/>
      <c r="M17" s="173">
        <v>6</v>
      </c>
      <c r="N17" s="173"/>
      <c r="O17" s="173"/>
      <c r="P17" s="574">
        <v>0</v>
      </c>
      <c r="Q17" s="574"/>
      <c r="R17" s="574">
        <v>1</v>
      </c>
      <c r="S17" s="574"/>
      <c r="T17" s="574">
        <v>1</v>
      </c>
      <c r="U17" s="574"/>
      <c r="V17" s="1" t="s">
        <v>140</v>
      </c>
      <c r="AE17" s="1" t="s">
        <v>264</v>
      </c>
      <c r="AM17" s="1" t="s">
        <v>364</v>
      </c>
      <c r="AT17" s="1" t="s">
        <v>521</v>
      </c>
      <c r="BD17" s="1" t="s">
        <v>522</v>
      </c>
      <c r="BN17" s="1" t="s">
        <v>523</v>
      </c>
      <c r="BX17" s="1" t="s">
        <v>524</v>
      </c>
      <c r="CH17" s="1" t="s">
        <v>525</v>
      </c>
    </row>
    <row r="18" spans="1:86" ht="12.75">
      <c r="A18" s="1" t="s">
        <v>19</v>
      </c>
      <c r="E18" s="173">
        <v>12</v>
      </c>
      <c r="F18" s="173"/>
      <c r="G18" s="173">
        <v>5</v>
      </c>
      <c r="H18" s="173"/>
      <c r="I18" s="89"/>
      <c r="J18" s="89"/>
      <c r="K18" s="89"/>
      <c r="L18" s="89"/>
      <c r="M18" s="173">
        <v>7</v>
      </c>
      <c r="N18" s="173"/>
      <c r="O18" s="173"/>
      <c r="P18" s="574">
        <v>1</v>
      </c>
      <c r="Q18" s="574"/>
      <c r="R18" s="574">
        <v>0</v>
      </c>
      <c r="S18" s="574"/>
      <c r="T18" s="574">
        <v>1</v>
      </c>
      <c r="U18" s="574"/>
      <c r="V18" s="1" t="s">
        <v>141</v>
      </c>
      <c r="AE18" s="1" t="s">
        <v>265</v>
      </c>
      <c r="AM18" s="1" t="s">
        <v>366</v>
      </c>
      <c r="AT18" s="1" t="s">
        <v>526</v>
      </c>
      <c r="BD18" s="1" t="s">
        <v>527</v>
      </c>
      <c r="BN18" s="1" t="s">
        <v>528</v>
      </c>
      <c r="BX18" s="1" t="s">
        <v>106</v>
      </c>
      <c r="CH18" s="1" t="s">
        <v>106</v>
      </c>
    </row>
    <row r="19" spans="1:86" ht="12.75">
      <c r="A19" s="1" t="s">
        <v>20</v>
      </c>
      <c r="E19" s="173">
        <v>10</v>
      </c>
      <c r="F19" s="173"/>
      <c r="G19" s="173">
        <v>4</v>
      </c>
      <c r="H19" s="173"/>
      <c r="I19" s="89"/>
      <c r="J19" s="89"/>
      <c r="K19" s="89"/>
      <c r="L19" s="89"/>
      <c r="M19" s="173">
        <v>6</v>
      </c>
      <c r="N19" s="173"/>
      <c r="O19" s="173"/>
      <c r="P19" s="574">
        <v>0</v>
      </c>
      <c r="Q19" s="574"/>
      <c r="R19" s="574">
        <v>0</v>
      </c>
      <c r="S19" s="574"/>
      <c r="T19" s="574">
        <v>2</v>
      </c>
      <c r="U19" s="574"/>
      <c r="V19" s="1" t="s">
        <v>142</v>
      </c>
      <c r="AE19" s="1" t="s">
        <v>266</v>
      </c>
      <c r="AM19" s="1" t="s">
        <v>368</v>
      </c>
      <c r="AT19" s="1" t="s">
        <v>529</v>
      </c>
      <c r="BD19" s="1" t="s">
        <v>530</v>
      </c>
      <c r="BN19" s="1" t="s">
        <v>507</v>
      </c>
      <c r="BX19" s="1" t="s">
        <v>531</v>
      </c>
      <c r="CH19" s="1" t="s">
        <v>106</v>
      </c>
    </row>
    <row r="20" spans="1:56" ht="15">
      <c r="A20" s="4" t="s">
        <v>67</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row>
    <row r="21" spans="1:2" ht="12.75">
      <c r="A21" s="2">
        <v>8</v>
      </c>
      <c r="B21" s="2">
        <v>-2</v>
      </c>
    </row>
    <row r="22" spans="1:2" ht="12.75">
      <c r="A22" s="2">
        <v>9</v>
      </c>
      <c r="B22" s="2">
        <v>-1</v>
      </c>
    </row>
    <row r="23" spans="1:2" ht="12.75">
      <c r="A23" s="2">
        <v>10</v>
      </c>
      <c r="B23" s="2">
        <v>0</v>
      </c>
    </row>
    <row r="24" spans="1:2" ht="12.75">
      <c r="A24" s="2">
        <v>11</v>
      </c>
      <c r="B24" s="2">
        <v>1</v>
      </c>
    </row>
    <row r="25" spans="1:2" ht="12.75">
      <c r="A25" s="2">
        <v>12</v>
      </c>
      <c r="B25" s="2">
        <v>2</v>
      </c>
    </row>
    <row r="26" spans="1:2" ht="12.75">
      <c r="A26" s="2">
        <v>13</v>
      </c>
      <c r="B26" s="2">
        <v>3</v>
      </c>
    </row>
    <row r="27" spans="1:2" ht="12.75">
      <c r="A27" s="2">
        <v>14</v>
      </c>
      <c r="B27" s="2">
        <v>5</v>
      </c>
    </row>
    <row r="28" spans="1:2" ht="12.75">
      <c r="A28" s="2">
        <v>15</v>
      </c>
      <c r="B28" s="2">
        <v>7</v>
      </c>
    </row>
    <row r="29" spans="1:2" ht="12.75">
      <c r="A29" s="2">
        <v>16</v>
      </c>
      <c r="B29" s="2">
        <v>9</v>
      </c>
    </row>
    <row r="30" spans="1:2" ht="12.75">
      <c r="A30" s="2">
        <v>17</v>
      </c>
      <c r="B30" s="2">
        <v>12</v>
      </c>
    </row>
    <row r="31" spans="1:2" ht="12.75">
      <c r="A31" s="2">
        <v>18</v>
      </c>
      <c r="B31" s="2">
        <v>16</v>
      </c>
    </row>
    <row r="32" spans="1:52" ht="15">
      <c r="A32" s="4" t="s">
        <v>167</v>
      </c>
      <c r="B32" s="4"/>
      <c r="C32" s="4"/>
      <c r="D32" s="4"/>
      <c r="E32" s="4"/>
      <c r="F32" s="4"/>
      <c r="G32" s="4"/>
      <c r="H32" s="4"/>
      <c r="I32" s="4"/>
      <c r="J32" s="4" t="s">
        <v>164</v>
      </c>
      <c r="K32" s="4"/>
      <c r="L32" s="4"/>
      <c r="M32" s="4"/>
      <c r="N32" s="4"/>
      <c r="O32" s="4"/>
      <c r="P32" s="4"/>
      <c r="Q32" s="4"/>
      <c r="R32" s="4"/>
      <c r="S32" s="4"/>
      <c r="T32" s="4"/>
      <c r="U32" s="4"/>
      <c r="V32" s="4"/>
      <c r="W32" s="4"/>
      <c r="X32" s="4" t="s">
        <v>165</v>
      </c>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row>
    <row r="33" spans="1:24" ht="12.75">
      <c r="A33" s="1" t="s">
        <v>168</v>
      </c>
      <c r="J33" s="108" t="s">
        <v>7</v>
      </c>
      <c r="K33" s="108"/>
      <c r="L33" s="108"/>
      <c r="M33" s="108"/>
      <c r="N33" s="108"/>
      <c r="O33" s="108"/>
      <c r="P33" s="108"/>
      <c r="Q33" s="108"/>
      <c r="R33" s="108"/>
      <c r="S33" s="108"/>
      <c r="T33" s="108"/>
      <c r="U33" s="108"/>
      <c r="V33" s="108"/>
      <c r="W33" s="108"/>
      <c r="X33" s="26" t="s">
        <v>187</v>
      </c>
    </row>
    <row r="34" spans="1:24" ht="12.75">
      <c r="A34" s="1" t="s">
        <v>169</v>
      </c>
      <c r="J34" s="108" t="s">
        <v>181</v>
      </c>
      <c r="K34" s="108"/>
      <c r="L34" s="108"/>
      <c r="M34" s="108"/>
      <c r="N34" s="108"/>
      <c r="O34" s="108"/>
      <c r="P34" s="108"/>
      <c r="Q34" s="108"/>
      <c r="R34" s="108"/>
      <c r="S34" s="108"/>
      <c r="T34" s="108"/>
      <c r="U34" s="108"/>
      <c r="V34" s="108"/>
      <c r="W34" s="108"/>
      <c r="X34" s="26" t="s">
        <v>188</v>
      </c>
    </row>
    <row r="35" spans="1:24" ht="12.75">
      <c r="A35" s="1" t="s">
        <v>170</v>
      </c>
      <c r="J35" s="108" t="s">
        <v>106</v>
      </c>
      <c r="K35" s="108"/>
      <c r="L35" s="108"/>
      <c r="M35" s="108"/>
      <c r="N35" s="108"/>
      <c r="O35" s="108"/>
      <c r="P35" s="108"/>
      <c r="Q35" s="108"/>
      <c r="R35" s="108"/>
      <c r="S35" s="108"/>
      <c r="T35" s="108"/>
      <c r="U35" s="108"/>
      <c r="V35" s="108"/>
      <c r="W35" s="108"/>
      <c r="X35" s="26" t="s">
        <v>189</v>
      </c>
    </row>
    <row r="36" spans="1:24" ht="12.75">
      <c r="A36" s="1" t="s">
        <v>171</v>
      </c>
      <c r="J36" s="108" t="s">
        <v>182</v>
      </c>
      <c r="K36" s="108"/>
      <c r="L36" s="108"/>
      <c r="M36" s="108"/>
      <c r="N36" s="108"/>
      <c r="O36" s="108"/>
      <c r="P36" s="108"/>
      <c r="Q36" s="108"/>
      <c r="R36" s="108"/>
      <c r="S36" s="108"/>
      <c r="T36" s="108"/>
      <c r="U36" s="108"/>
      <c r="V36" s="108"/>
      <c r="W36" s="108"/>
      <c r="X36" s="26" t="s">
        <v>738</v>
      </c>
    </row>
    <row r="37" spans="1:24" ht="12.75">
      <c r="A37" s="1" t="s">
        <v>172</v>
      </c>
      <c r="J37" s="108" t="s">
        <v>183</v>
      </c>
      <c r="K37" s="108"/>
      <c r="L37" s="108"/>
      <c r="M37" s="108"/>
      <c r="N37" s="108"/>
      <c r="O37" s="108"/>
      <c r="P37" s="108"/>
      <c r="Q37" s="108"/>
      <c r="R37" s="108"/>
      <c r="S37" s="108"/>
      <c r="T37" s="108"/>
      <c r="U37" s="108"/>
      <c r="V37" s="108"/>
      <c r="W37" s="108"/>
      <c r="X37" s="26" t="s">
        <v>739</v>
      </c>
    </row>
    <row r="38" spans="1:24" ht="12.75">
      <c r="A38" s="1" t="s">
        <v>173</v>
      </c>
      <c r="J38" s="108" t="s">
        <v>106</v>
      </c>
      <c r="K38" s="108"/>
      <c r="L38" s="108"/>
      <c r="M38" s="108"/>
      <c r="N38" s="108"/>
      <c r="O38" s="108"/>
      <c r="P38" s="108"/>
      <c r="Q38" s="108"/>
      <c r="R38" s="108"/>
      <c r="S38" s="108"/>
      <c r="T38" s="108"/>
      <c r="U38" s="108"/>
      <c r="V38" s="108"/>
      <c r="W38" s="108"/>
      <c r="X38" s="26" t="s">
        <v>740</v>
      </c>
    </row>
    <row r="39" spans="1:24" ht="12.75">
      <c r="A39" s="1" t="s">
        <v>174</v>
      </c>
      <c r="J39" s="108" t="s">
        <v>184</v>
      </c>
      <c r="K39" s="108"/>
      <c r="L39" s="108"/>
      <c r="M39" s="108"/>
      <c r="N39" s="108"/>
      <c r="O39" s="108"/>
      <c r="P39" s="108"/>
      <c r="Q39" s="108"/>
      <c r="R39" s="108"/>
      <c r="S39" s="108"/>
      <c r="T39" s="108"/>
      <c r="U39" s="108"/>
      <c r="V39" s="108"/>
      <c r="W39" s="108"/>
      <c r="X39" s="26" t="s">
        <v>741</v>
      </c>
    </row>
    <row r="40" spans="1:24" ht="12.75">
      <c r="A40" s="1" t="s">
        <v>175</v>
      </c>
      <c r="J40" s="108" t="s">
        <v>185</v>
      </c>
      <c r="K40" s="108"/>
      <c r="L40" s="108"/>
      <c r="M40" s="108"/>
      <c r="N40" s="108"/>
      <c r="O40" s="108"/>
      <c r="P40" s="108"/>
      <c r="Q40" s="108"/>
      <c r="R40" s="108"/>
      <c r="S40" s="108"/>
      <c r="T40" s="108"/>
      <c r="U40" s="108"/>
      <c r="V40" s="108"/>
      <c r="W40" s="108"/>
      <c r="X40" s="26" t="s">
        <v>742</v>
      </c>
    </row>
    <row r="41" spans="1:24" ht="12.75">
      <c r="A41" s="1" t="s">
        <v>176</v>
      </c>
      <c r="J41" s="108" t="s">
        <v>186</v>
      </c>
      <c r="K41" s="108"/>
      <c r="L41" s="108"/>
      <c r="M41" s="108"/>
      <c r="N41" s="108"/>
      <c r="O41" s="108"/>
      <c r="P41" s="108"/>
      <c r="Q41" s="108"/>
      <c r="R41" s="108"/>
      <c r="S41" s="108"/>
      <c r="T41" s="108"/>
      <c r="U41" s="108"/>
      <c r="V41" s="108"/>
      <c r="W41" s="108"/>
      <c r="X41" s="26" t="s">
        <v>743</v>
      </c>
    </row>
    <row r="42" spans="1:24" ht="12.75">
      <c r="A42" s="1" t="s">
        <v>599</v>
      </c>
      <c r="J42" s="108"/>
      <c r="K42" s="108"/>
      <c r="L42" s="108"/>
      <c r="M42" s="108"/>
      <c r="N42" s="108"/>
      <c r="O42" s="108"/>
      <c r="P42" s="108"/>
      <c r="Q42" s="108"/>
      <c r="R42" s="108"/>
      <c r="S42" s="108"/>
      <c r="T42" s="108"/>
      <c r="U42" s="108"/>
      <c r="V42" s="108"/>
      <c r="W42" s="108"/>
      <c r="X42" s="26"/>
    </row>
    <row r="43" spans="1:24" ht="12.75">
      <c r="A43" s="1" t="s">
        <v>600</v>
      </c>
      <c r="J43" s="108"/>
      <c r="K43" s="108"/>
      <c r="L43" s="108"/>
      <c r="M43" s="108"/>
      <c r="N43" s="108"/>
      <c r="O43" s="108"/>
      <c r="P43" s="108"/>
      <c r="Q43" s="108"/>
      <c r="R43" s="108"/>
      <c r="S43" s="108"/>
      <c r="T43" s="108"/>
      <c r="U43" s="108"/>
      <c r="V43" s="108"/>
      <c r="W43" s="108"/>
      <c r="X43" s="26"/>
    </row>
    <row r="44" spans="1:24" ht="12.75">
      <c r="A44" s="1" t="s">
        <v>601</v>
      </c>
      <c r="J44" s="108"/>
      <c r="K44" s="108"/>
      <c r="L44" s="108"/>
      <c r="M44" s="108"/>
      <c r="N44" s="108"/>
      <c r="O44" s="108"/>
      <c r="P44" s="108"/>
      <c r="Q44" s="108"/>
      <c r="R44" s="108"/>
      <c r="S44" s="108"/>
      <c r="T44" s="108"/>
      <c r="U44" s="108"/>
      <c r="V44" s="108"/>
      <c r="W44" s="108"/>
      <c r="X44" s="26"/>
    </row>
    <row r="45" spans="1:24" ht="12.75">
      <c r="A45" s="1" t="s">
        <v>602</v>
      </c>
      <c r="J45" s="108"/>
      <c r="K45" s="108"/>
      <c r="L45" s="108"/>
      <c r="M45" s="108"/>
      <c r="N45" s="108"/>
      <c r="O45" s="108"/>
      <c r="P45" s="108"/>
      <c r="Q45" s="108"/>
      <c r="R45" s="108"/>
      <c r="S45" s="108"/>
      <c r="T45" s="108"/>
      <c r="U45" s="108"/>
      <c r="V45" s="108"/>
      <c r="W45" s="108"/>
      <c r="X45" s="26"/>
    </row>
    <row r="46" spans="1:24" ht="12.75">
      <c r="A46" s="1" t="s">
        <v>603</v>
      </c>
      <c r="J46" s="108"/>
      <c r="K46" s="108"/>
      <c r="L46" s="108"/>
      <c r="M46" s="108"/>
      <c r="N46" s="108"/>
      <c r="O46" s="108"/>
      <c r="P46" s="108"/>
      <c r="Q46" s="108"/>
      <c r="R46" s="108"/>
      <c r="S46" s="108"/>
      <c r="T46" s="108"/>
      <c r="U46" s="108"/>
      <c r="V46" s="108"/>
      <c r="W46" s="108"/>
      <c r="X46" s="26"/>
    </row>
    <row r="47" spans="1:24" ht="12.75">
      <c r="A47" s="1" t="s">
        <v>604</v>
      </c>
      <c r="J47" s="108"/>
      <c r="K47" s="108"/>
      <c r="L47" s="108"/>
      <c r="M47" s="108"/>
      <c r="N47" s="108"/>
      <c r="O47" s="108"/>
      <c r="P47" s="108"/>
      <c r="Q47" s="108"/>
      <c r="R47" s="108"/>
      <c r="S47" s="108"/>
      <c r="T47" s="108"/>
      <c r="U47" s="108"/>
      <c r="V47" s="108"/>
      <c r="W47" s="108"/>
      <c r="X47" s="26"/>
    </row>
    <row r="48" spans="1:24" ht="12.75">
      <c r="A48" s="1" t="s">
        <v>605</v>
      </c>
      <c r="J48" s="108"/>
      <c r="K48" s="108"/>
      <c r="L48" s="108"/>
      <c r="M48" s="108"/>
      <c r="N48" s="108"/>
      <c r="O48" s="108"/>
      <c r="P48" s="108"/>
      <c r="Q48" s="108"/>
      <c r="R48" s="108"/>
      <c r="S48" s="108"/>
      <c r="T48" s="108"/>
      <c r="U48" s="108"/>
      <c r="V48" s="108"/>
      <c r="W48" s="108"/>
      <c r="X48" s="26"/>
    </row>
    <row r="49" spans="1:24" ht="12.75">
      <c r="A49" s="1" t="s">
        <v>606</v>
      </c>
      <c r="J49" s="108"/>
      <c r="K49" s="108"/>
      <c r="L49" s="108"/>
      <c r="M49" s="108"/>
      <c r="N49" s="108"/>
      <c r="O49" s="108"/>
      <c r="P49" s="108"/>
      <c r="Q49" s="108"/>
      <c r="R49" s="108"/>
      <c r="S49" s="108"/>
      <c r="T49" s="108"/>
      <c r="U49" s="108"/>
      <c r="V49" s="108"/>
      <c r="W49" s="108"/>
      <c r="X49" s="26"/>
    </row>
    <row r="50" spans="1:24" ht="12.75">
      <c r="A50" s="1" t="s">
        <v>607</v>
      </c>
      <c r="J50" s="108" t="s">
        <v>106</v>
      </c>
      <c r="K50" s="108"/>
      <c r="L50" s="108"/>
      <c r="M50" s="108"/>
      <c r="N50" s="108"/>
      <c r="O50" s="108"/>
      <c r="P50" s="108"/>
      <c r="Q50" s="108"/>
      <c r="R50" s="108"/>
      <c r="S50" s="108"/>
      <c r="T50" s="108"/>
      <c r="U50" s="108"/>
      <c r="V50" s="108"/>
      <c r="W50" s="108"/>
      <c r="X50" s="102" t="s">
        <v>1041</v>
      </c>
    </row>
    <row r="51" spans="1:24" ht="12.75">
      <c r="A51" s="1" t="s">
        <v>608</v>
      </c>
      <c r="J51" s="108"/>
      <c r="K51" s="108"/>
      <c r="L51" s="108"/>
      <c r="M51" s="108"/>
      <c r="N51" s="108"/>
      <c r="O51" s="108"/>
      <c r="P51" s="108"/>
      <c r="Q51" s="108"/>
      <c r="R51" s="108"/>
      <c r="S51" s="108"/>
      <c r="T51" s="108"/>
      <c r="U51" s="108"/>
      <c r="V51" s="108"/>
      <c r="W51" s="108"/>
      <c r="X51" s="26"/>
    </row>
    <row r="52" spans="1:24" ht="12.75">
      <c r="A52" s="1" t="s">
        <v>609</v>
      </c>
      <c r="J52" s="108"/>
      <c r="K52" s="108"/>
      <c r="L52" s="108"/>
      <c r="M52" s="108"/>
      <c r="N52" s="108"/>
      <c r="O52" s="108"/>
      <c r="P52" s="108"/>
      <c r="Q52" s="108"/>
      <c r="R52" s="108"/>
      <c r="S52" s="108"/>
      <c r="T52" s="108"/>
      <c r="U52" s="108"/>
      <c r="V52" s="108"/>
      <c r="W52" s="108"/>
      <c r="X52" s="26"/>
    </row>
    <row r="53" spans="1:24" ht="12.75">
      <c r="A53" s="1" t="s">
        <v>610</v>
      </c>
      <c r="J53" s="108"/>
      <c r="K53" s="108"/>
      <c r="L53" s="108"/>
      <c r="M53" s="108"/>
      <c r="N53" s="108"/>
      <c r="O53" s="108"/>
      <c r="P53" s="108"/>
      <c r="Q53" s="108"/>
      <c r="R53" s="108"/>
      <c r="S53" s="108"/>
      <c r="T53" s="108"/>
      <c r="U53" s="108"/>
      <c r="V53" s="108"/>
      <c r="W53" s="108"/>
      <c r="X53" s="26"/>
    </row>
    <row r="54" spans="1:24" ht="12.75">
      <c r="A54" s="1" t="s">
        <v>611</v>
      </c>
      <c r="J54" s="108"/>
      <c r="K54" s="108"/>
      <c r="L54" s="108"/>
      <c r="M54" s="108"/>
      <c r="N54" s="108"/>
      <c r="O54" s="108"/>
      <c r="P54" s="108"/>
      <c r="Q54" s="108"/>
      <c r="R54" s="108"/>
      <c r="S54" s="108"/>
      <c r="T54" s="108"/>
      <c r="U54" s="108"/>
      <c r="V54" s="108"/>
      <c r="W54" s="108"/>
      <c r="X54" s="26"/>
    </row>
    <row r="55" spans="1:24" ht="12.75">
      <c r="A55" s="1" t="s">
        <v>612</v>
      </c>
      <c r="J55" s="108"/>
      <c r="K55" s="108"/>
      <c r="L55" s="108"/>
      <c r="M55" s="108"/>
      <c r="N55" s="108"/>
      <c r="O55" s="108"/>
      <c r="P55" s="108"/>
      <c r="Q55" s="108"/>
      <c r="R55" s="108"/>
      <c r="S55" s="108"/>
      <c r="T55" s="108"/>
      <c r="U55" s="108"/>
      <c r="V55" s="108"/>
      <c r="W55" s="108"/>
      <c r="X55" s="26"/>
    </row>
    <row r="56" spans="1:24" ht="12.75">
      <c r="A56" s="1" t="s">
        <v>613</v>
      </c>
      <c r="J56" s="108"/>
      <c r="K56" s="108"/>
      <c r="L56" s="108"/>
      <c r="M56" s="108"/>
      <c r="N56" s="108"/>
      <c r="O56" s="108"/>
      <c r="P56" s="108"/>
      <c r="Q56" s="108"/>
      <c r="R56" s="108"/>
      <c r="S56" s="108"/>
      <c r="T56" s="108"/>
      <c r="U56" s="108"/>
      <c r="V56" s="108"/>
      <c r="W56" s="108"/>
      <c r="X56" s="26"/>
    </row>
    <row r="57" spans="1:24" ht="12.75">
      <c r="A57" s="1" t="s">
        <v>614</v>
      </c>
      <c r="J57" s="108"/>
      <c r="K57" s="108"/>
      <c r="L57" s="108"/>
      <c r="M57" s="108"/>
      <c r="N57" s="108"/>
      <c r="O57" s="108"/>
      <c r="P57" s="108"/>
      <c r="Q57" s="108"/>
      <c r="R57" s="108"/>
      <c r="S57" s="108"/>
      <c r="T57" s="108"/>
      <c r="U57" s="108"/>
      <c r="V57" s="108"/>
      <c r="W57" s="108"/>
      <c r="X57" s="26"/>
    </row>
    <row r="58" spans="1:24" ht="12.75">
      <c r="A58" s="1" t="s">
        <v>615</v>
      </c>
      <c r="J58" s="108"/>
      <c r="K58" s="108"/>
      <c r="L58" s="108"/>
      <c r="M58" s="108"/>
      <c r="N58" s="108"/>
      <c r="O58" s="108"/>
      <c r="P58" s="108"/>
      <c r="Q58" s="108"/>
      <c r="R58" s="108"/>
      <c r="S58" s="108"/>
      <c r="T58" s="108"/>
      <c r="U58" s="108"/>
      <c r="V58" s="108"/>
      <c r="W58" s="108"/>
      <c r="X58" s="26"/>
    </row>
    <row r="59" spans="1:24" ht="12.75">
      <c r="A59" s="1" t="s">
        <v>616</v>
      </c>
      <c r="J59" s="108"/>
      <c r="K59" s="108"/>
      <c r="L59" s="108"/>
      <c r="M59" s="108"/>
      <c r="N59" s="108"/>
      <c r="O59" s="108"/>
      <c r="P59" s="108"/>
      <c r="Q59" s="108"/>
      <c r="R59" s="108"/>
      <c r="S59" s="108"/>
      <c r="T59" s="108"/>
      <c r="U59" s="108"/>
      <c r="V59" s="108"/>
      <c r="W59" s="108"/>
      <c r="X59" s="26"/>
    </row>
    <row r="60" spans="1:24" ht="12.75">
      <c r="A60" s="1" t="s">
        <v>617</v>
      </c>
      <c r="J60" s="108"/>
      <c r="K60" s="108"/>
      <c r="L60" s="108"/>
      <c r="M60" s="108"/>
      <c r="N60" s="108"/>
      <c r="O60" s="108"/>
      <c r="P60" s="108"/>
      <c r="Q60" s="108"/>
      <c r="R60" s="108"/>
      <c r="S60" s="108"/>
      <c r="T60" s="108"/>
      <c r="U60" s="108"/>
      <c r="V60" s="108"/>
      <c r="W60" s="108"/>
      <c r="X60" s="26"/>
    </row>
    <row r="61" spans="1:24" ht="12.75">
      <c r="A61" s="1" t="s">
        <v>618</v>
      </c>
      <c r="J61" s="108" t="s">
        <v>1058</v>
      </c>
      <c r="K61" s="108"/>
      <c r="L61" s="108"/>
      <c r="M61" s="108"/>
      <c r="N61" s="108"/>
      <c r="O61" s="108"/>
      <c r="P61" s="108"/>
      <c r="Q61" s="108"/>
      <c r="R61" s="108"/>
      <c r="S61" s="108"/>
      <c r="T61" s="108"/>
      <c r="U61" s="108"/>
      <c r="V61" s="108"/>
      <c r="W61" s="108"/>
      <c r="X61" s="26" t="s">
        <v>1059</v>
      </c>
    </row>
    <row r="62" spans="1:24" ht="12.75">
      <c r="A62" s="1" t="s">
        <v>619</v>
      </c>
      <c r="J62" s="108"/>
      <c r="K62" s="108"/>
      <c r="L62" s="108"/>
      <c r="M62" s="108"/>
      <c r="N62" s="108"/>
      <c r="O62" s="108"/>
      <c r="P62" s="108"/>
      <c r="Q62" s="108"/>
      <c r="R62" s="108"/>
      <c r="S62" s="108"/>
      <c r="T62" s="108"/>
      <c r="U62" s="108"/>
      <c r="V62" s="108"/>
      <c r="W62" s="108"/>
      <c r="X62" s="26"/>
    </row>
    <row r="63" spans="1:24" ht="12.75">
      <c r="A63" s="1" t="s">
        <v>620</v>
      </c>
      <c r="J63" s="108"/>
      <c r="K63" s="108"/>
      <c r="L63" s="108"/>
      <c r="M63" s="108"/>
      <c r="N63" s="108"/>
      <c r="O63" s="108"/>
      <c r="P63" s="108"/>
      <c r="Q63" s="108"/>
      <c r="R63" s="108"/>
      <c r="S63" s="108"/>
      <c r="T63" s="108"/>
      <c r="U63" s="108"/>
      <c r="V63" s="108"/>
      <c r="W63" s="108"/>
      <c r="X63" s="26"/>
    </row>
    <row r="64" spans="1:24" ht="12.75">
      <c r="A64" s="1" t="s">
        <v>621</v>
      </c>
      <c r="J64" s="108"/>
      <c r="K64" s="108"/>
      <c r="L64" s="108"/>
      <c r="M64" s="108"/>
      <c r="N64" s="108"/>
      <c r="O64" s="108"/>
      <c r="P64" s="108"/>
      <c r="Q64" s="108"/>
      <c r="R64" s="108"/>
      <c r="S64" s="108"/>
      <c r="T64" s="108"/>
      <c r="U64" s="108"/>
      <c r="V64" s="108"/>
      <c r="W64" s="108"/>
      <c r="X64" s="26"/>
    </row>
    <row r="65" spans="1:24" ht="12.75">
      <c r="A65" s="1" t="s">
        <v>622</v>
      </c>
      <c r="J65" s="108"/>
      <c r="K65" s="108"/>
      <c r="L65" s="108"/>
      <c r="M65" s="108"/>
      <c r="N65" s="108"/>
      <c r="O65" s="108"/>
      <c r="P65" s="108"/>
      <c r="Q65" s="108"/>
      <c r="R65" s="108"/>
      <c r="S65" s="108"/>
      <c r="T65" s="108"/>
      <c r="U65" s="108"/>
      <c r="V65" s="108"/>
      <c r="W65" s="108"/>
      <c r="X65" s="26"/>
    </row>
    <row r="66" spans="1:24" ht="12.75">
      <c r="A66" s="1" t="s">
        <v>623</v>
      </c>
      <c r="J66" s="108"/>
      <c r="K66" s="108"/>
      <c r="L66" s="108"/>
      <c r="M66" s="108"/>
      <c r="N66" s="108"/>
      <c r="O66" s="108"/>
      <c r="P66" s="108"/>
      <c r="Q66" s="108"/>
      <c r="R66" s="108"/>
      <c r="S66" s="108"/>
      <c r="T66" s="108"/>
      <c r="U66" s="108"/>
      <c r="V66" s="108"/>
      <c r="W66" s="108"/>
      <c r="X66" s="26"/>
    </row>
    <row r="67" spans="1:24" ht="12.75">
      <c r="A67" s="1" t="s">
        <v>624</v>
      </c>
      <c r="J67" s="108"/>
      <c r="K67" s="108"/>
      <c r="L67" s="108"/>
      <c r="M67" s="108"/>
      <c r="N67" s="108"/>
      <c r="O67" s="108"/>
      <c r="P67" s="108"/>
      <c r="Q67" s="108"/>
      <c r="R67" s="108"/>
      <c r="S67" s="108"/>
      <c r="T67" s="108"/>
      <c r="U67" s="108"/>
      <c r="V67" s="108"/>
      <c r="W67" s="108"/>
      <c r="X67" s="26"/>
    </row>
    <row r="68" spans="1:24" ht="12.75">
      <c r="A68" s="1" t="s">
        <v>625</v>
      </c>
      <c r="J68" s="108"/>
      <c r="K68" s="108"/>
      <c r="L68" s="108"/>
      <c r="M68" s="108"/>
      <c r="N68" s="108"/>
      <c r="O68" s="108"/>
      <c r="P68" s="108"/>
      <c r="Q68" s="108"/>
      <c r="R68" s="108"/>
      <c r="S68" s="108"/>
      <c r="T68" s="108"/>
      <c r="U68" s="108"/>
      <c r="V68" s="108"/>
      <c r="W68" s="108"/>
      <c r="X68" s="26"/>
    </row>
    <row r="69" spans="1:24" ht="12.75">
      <c r="A69" s="1" t="s">
        <v>626</v>
      </c>
      <c r="J69" s="108" t="s">
        <v>1012</v>
      </c>
      <c r="K69" s="108"/>
      <c r="L69" s="108"/>
      <c r="M69" s="108"/>
      <c r="N69" s="108"/>
      <c r="O69" s="108"/>
      <c r="P69" s="108"/>
      <c r="Q69" s="108"/>
      <c r="R69" s="108"/>
      <c r="S69" s="108"/>
      <c r="T69" s="108"/>
      <c r="U69" s="108"/>
      <c r="V69" s="108"/>
      <c r="W69" s="108"/>
      <c r="X69" s="26" t="s">
        <v>1013</v>
      </c>
    </row>
    <row r="70" spans="1:24" ht="12.75">
      <c r="A70" s="1" t="s">
        <v>627</v>
      </c>
      <c r="J70" s="108"/>
      <c r="K70" s="108"/>
      <c r="L70" s="108"/>
      <c r="M70" s="108"/>
      <c r="N70" s="108"/>
      <c r="O70" s="108"/>
      <c r="P70" s="108"/>
      <c r="Q70" s="108"/>
      <c r="R70" s="108"/>
      <c r="S70" s="108"/>
      <c r="T70" s="108"/>
      <c r="U70" s="108"/>
      <c r="V70" s="108"/>
      <c r="W70" s="108"/>
      <c r="X70" s="26"/>
    </row>
    <row r="71" spans="1:24" ht="12.75">
      <c r="A71" s="1" t="s">
        <v>628</v>
      </c>
      <c r="J71" s="108"/>
      <c r="K71" s="108"/>
      <c r="L71" s="108"/>
      <c r="M71" s="108"/>
      <c r="N71" s="108"/>
      <c r="O71" s="108"/>
      <c r="P71" s="108"/>
      <c r="Q71" s="108"/>
      <c r="R71" s="108"/>
      <c r="S71" s="108"/>
      <c r="T71" s="108"/>
      <c r="U71" s="108"/>
      <c r="V71" s="108"/>
      <c r="W71" s="108"/>
      <c r="X71" s="26"/>
    </row>
    <row r="72" spans="1:24" ht="12.75">
      <c r="A72" s="1" t="s">
        <v>629</v>
      </c>
      <c r="J72" s="108"/>
      <c r="K72" s="108"/>
      <c r="L72" s="108"/>
      <c r="M72" s="108"/>
      <c r="N72" s="108"/>
      <c r="O72" s="108"/>
      <c r="P72" s="108"/>
      <c r="Q72" s="108"/>
      <c r="R72" s="108"/>
      <c r="S72" s="108"/>
      <c r="T72" s="108"/>
      <c r="U72" s="108"/>
      <c r="V72" s="108"/>
      <c r="W72" s="108"/>
      <c r="X72" s="26"/>
    </row>
    <row r="73" spans="1:24" ht="12.75">
      <c r="A73" s="1" t="s">
        <v>630</v>
      </c>
      <c r="J73" s="108"/>
      <c r="K73" s="108"/>
      <c r="L73" s="108"/>
      <c r="M73" s="108"/>
      <c r="N73" s="108"/>
      <c r="O73" s="108"/>
      <c r="P73" s="108"/>
      <c r="Q73" s="108"/>
      <c r="R73" s="108"/>
      <c r="S73" s="108"/>
      <c r="T73" s="108"/>
      <c r="U73" s="108"/>
      <c r="V73" s="108"/>
      <c r="W73" s="108"/>
      <c r="X73" s="26"/>
    </row>
    <row r="74" spans="1:24" ht="12.75">
      <c r="A74" s="1" t="s">
        <v>631</v>
      </c>
      <c r="J74" s="108" t="s">
        <v>106</v>
      </c>
      <c r="K74" s="108"/>
      <c r="L74" s="108"/>
      <c r="M74" s="108"/>
      <c r="N74" s="108"/>
      <c r="O74" s="108"/>
      <c r="P74" s="108"/>
      <c r="Q74" s="108"/>
      <c r="R74" s="108"/>
      <c r="S74" s="108"/>
      <c r="T74" s="108"/>
      <c r="U74" s="108"/>
      <c r="V74" s="108"/>
      <c r="W74" s="108"/>
      <c r="X74" s="26" t="s">
        <v>1175</v>
      </c>
    </row>
    <row r="75" spans="1:24" ht="12.75">
      <c r="A75" s="1" t="s">
        <v>632</v>
      </c>
      <c r="J75" s="108"/>
      <c r="K75" s="108"/>
      <c r="L75" s="108"/>
      <c r="M75" s="108"/>
      <c r="N75" s="108"/>
      <c r="O75" s="108"/>
      <c r="P75" s="108"/>
      <c r="Q75" s="108"/>
      <c r="R75" s="108"/>
      <c r="S75" s="108"/>
      <c r="T75" s="108"/>
      <c r="U75" s="108"/>
      <c r="V75" s="108"/>
      <c r="W75" s="108"/>
      <c r="X75" s="26"/>
    </row>
    <row r="76" spans="1:24" ht="12.75">
      <c r="A76" s="1" t="s">
        <v>633</v>
      </c>
      <c r="J76" s="108"/>
      <c r="K76" s="108"/>
      <c r="L76" s="108"/>
      <c r="M76" s="108"/>
      <c r="N76" s="108"/>
      <c r="O76" s="108"/>
      <c r="P76" s="108"/>
      <c r="Q76" s="108"/>
      <c r="R76" s="108"/>
      <c r="S76" s="108"/>
      <c r="T76" s="108"/>
      <c r="U76" s="108"/>
      <c r="V76" s="108"/>
      <c r="W76" s="108"/>
      <c r="X76" s="26"/>
    </row>
    <row r="77" spans="1:24" ht="12.75">
      <c r="A77" s="1" t="s">
        <v>634</v>
      </c>
      <c r="J77" s="108"/>
      <c r="K77" s="108"/>
      <c r="L77" s="108"/>
      <c r="M77" s="108"/>
      <c r="N77" s="108"/>
      <c r="O77" s="108"/>
      <c r="P77" s="108"/>
      <c r="Q77" s="108"/>
      <c r="R77" s="108"/>
      <c r="S77" s="108"/>
      <c r="T77" s="108"/>
      <c r="U77" s="108"/>
      <c r="V77" s="108"/>
      <c r="W77" s="108"/>
      <c r="X77" s="26"/>
    </row>
    <row r="78" spans="1:24" ht="12.75">
      <c r="A78" s="1" t="s">
        <v>635</v>
      </c>
      <c r="J78" s="108"/>
      <c r="K78" s="108"/>
      <c r="L78" s="108"/>
      <c r="M78" s="108"/>
      <c r="N78" s="108"/>
      <c r="O78" s="108"/>
      <c r="P78" s="108"/>
      <c r="Q78" s="108"/>
      <c r="R78" s="108"/>
      <c r="S78" s="108"/>
      <c r="T78" s="108"/>
      <c r="U78" s="108"/>
      <c r="V78" s="108"/>
      <c r="W78" s="108"/>
      <c r="X78" s="26"/>
    </row>
    <row r="79" spans="1:24" ht="12.75">
      <c r="A79" s="1" t="s">
        <v>636</v>
      </c>
      <c r="J79" s="108"/>
      <c r="K79" s="108"/>
      <c r="L79" s="108"/>
      <c r="M79" s="108"/>
      <c r="N79" s="108"/>
      <c r="O79" s="108"/>
      <c r="P79" s="108"/>
      <c r="Q79" s="108"/>
      <c r="R79" s="108"/>
      <c r="S79" s="108"/>
      <c r="T79" s="108"/>
      <c r="U79" s="108"/>
      <c r="V79" s="108"/>
      <c r="W79" s="108"/>
      <c r="X79" s="26"/>
    </row>
    <row r="80" spans="1:24" ht="12.75">
      <c r="A80" s="1" t="s">
        <v>637</v>
      </c>
      <c r="J80" s="108" t="s">
        <v>1039</v>
      </c>
      <c r="K80" s="108"/>
      <c r="L80" s="108"/>
      <c r="M80" s="108"/>
      <c r="N80" s="108"/>
      <c r="O80" s="108"/>
      <c r="P80" s="108"/>
      <c r="Q80" s="108"/>
      <c r="R80" s="108"/>
      <c r="S80" s="108"/>
      <c r="T80" s="108"/>
      <c r="U80" s="108"/>
      <c r="V80" s="108"/>
      <c r="W80" s="108"/>
      <c r="X80" s="26" t="s">
        <v>1040</v>
      </c>
    </row>
    <row r="81" spans="1:24" ht="12.75">
      <c r="A81" s="1" t="s">
        <v>638</v>
      </c>
      <c r="J81" s="108"/>
      <c r="K81" s="108"/>
      <c r="L81" s="108"/>
      <c r="M81" s="108"/>
      <c r="N81" s="108"/>
      <c r="O81" s="108"/>
      <c r="P81" s="108"/>
      <c r="Q81" s="108"/>
      <c r="R81" s="108"/>
      <c r="S81" s="108"/>
      <c r="T81" s="108"/>
      <c r="U81" s="108"/>
      <c r="V81" s="108"/>
      <c r="W81" s="108"/>
      <c r="X81" s="26"/>
    </row>
    <row r="82" spans="1:24" ht="12.75">
      <c r="A82" s="1" t="s">
        <v>639</v>
      </c>
      <c r="J82" s="108"/>
      <c r="K82" s="108"/>
      <c r="L82" s="108"/>
      <c r="M82" s="108"/>
      <c r="N82" s="108"/>
      <c r="O82" s="108"/>
      <c r="P82" s="108"/>
      <c r="Q82" s="108"/>
      <c r="R82" s="108"/>
      <c r="S82" s="108"/>
      <c r="T82" s="108"/>
      <c r="U82" s="108"/>
      <c r="V82" s="108"/>
      <c r="W82" s="108"/>
      <c r="X82" s="26"/>
    </row>
    <row r="83" spans="1:24" ht="12.75">
      <c r="A83" s="1" t="s">
        <v>640</v>
      </c>
      <c r="J83" s="108"/>
      <c r="K83" s="108"/>
      <c r="L83" s="108"/>
      <c r="M83" s="108"/>
      <c r="N83" s="108"/>
      <c r="O83" s="108"/>
      <c r="P83" s="108"/>
      <c r="Q83" s="108"/>
      <c r="R83" s="108"/>
      <c r="S83" s="108"/>
      <c r="T83" s="108"/>
      <c r="U83" s="108"/>
      <c r="V83" s="108"/>
      <c r="W83" s="108"/>
      <c r="X83" s="26"/>
    </row>
    <row r="84" spans="1:24" ht="12.75">
      <c r="A84" s="1" t="s">
        <v>641</v>
      </c>
      <c r="J84" s="108"/>
      <c r="K84" s="108"/>
      <c r="L84" s="108"/>
      <c r="M84" s="108"/>
      <c r="N84" s="108"/>
      <c r="O84" s="108"/>
      <c r="P84" s="108"/>
      <c r="Q84" s="108"/>
      <c r="R84" s="108"/>
      <c r="S84" s="108"/>
      <c r="T84" s="108"/>
      <c r="U84" s="108"/>
      <c r="V84" s="108"/>
      <c r="W84" s="108"/>
      <c r="X84" s="26"/>
    </row>
    <row r="85" spans="1:24" ht="12.75">
      <c r="A85" s="1" t="s">
        <v>642</v>
      </c>
      <c r="J85" s="108"/>
      <c r="K85" s="108"/>
      <c r="L85" s="108"/>
      <c r="M85" s="108"/>
      <c r="N85" s="108"/>
      <c r="O85" s="108"/>
      <c r="P85" s="108"/>
      <c r="Q85" s="108"/>
      <c r="R85" s="108"/>
      <c r="S85" s="108"/>
      <c r="T85" s="108"/>
      <c r="U85" s="108"/>
      <c r="V85" s="108"/>
      <c r="W85" s="108"/>
      <c r="X85" s="26"/>
    </row>
    <row r="86" spans="1:24" ht="12.75">
      <c r="A86" s="1" t="s">
        <v>643</v>
      </c>
      <c r="J86" s="108"/>
      <c r="K86" s="108"/>
      <c r="L86" s="108"/>
      <c r="M86" s="108"/>
      <c r="N86" s="108"/>
      <c r="O86" s="108"/>
      <c r="P86" s="108"/>
      <c r="Q86" s="108"/>
      <c r="R86" s="108"/>
      <c r="S86" s="108"/>
      <c r="T86" s="108"/>
      <c r="U86" s="108"/>
      <c r="V86" s="108"/>
      <c r="W86" s="108"/>
      <c r="X86" s="26"/>
    </row>
    <row r="87" spans="1:24" ht="12.75">
      <c r="A87" s="1" t="s">
        <v>644</v>
      </c>
      <c r="J87" s="108"/>
      <c r="K87" s="108"/>
      <c r="L87" s="108"/>
      <c r="M87" s="108"/>
      <c r="N87" s="108"/>
      <c r="O87" s="108"/>
      <c r="P87" s="108"/>
      <c r="Q87" s="108"/>
      <c r="R87" s="108"/>
      <c r="S87" s="108"/>
      <c r="T87" s="108"/>
      <c r="U87" s="108"/>
      <c r="V87" s="108"/>
      <c r="W87" s="108"/>
      <c r="X87" s="26"/>
    </row>
    <row r="88" spans="1:24" ht="12.75">
      <c r="A88" s="1" t="s">
        <v>645</v>
      </c>
      <c r="J88" s="108"/>
      <c r="K88" s="108"/>
      <c r="L88" s="108"/>
      <c r="M88" s="108"/>
      <c r="N88" s="108"/>
      <c r="O88" s="108"/>
      <c r="P88" s="108"/>
      <c r="Q88" s="108"/>
      <c r="R88" s="108"/>
      <c r="S88" s="108"/>
      <c r="T88" s="108"/>
      <c r="U88" s="108"/>
      <c r="V88" s="108"/>
      <c r="W88" s="108"/>
      <c r="X88" s="26"/>
    </row>
    <row r="89" spans="1:24" ht="12.75">
      <c r="A89" s="1" t="s">
        <v>646</v>
      </c>
      <c r="J89" s="108"/>
      <c r="K89" s="108"/>
      <c r="L89" s="108"/>
      <c r="M89" s="108"/>
      <c r="N89" s="108"/>
      <c r="O89" s="108"/>
      <c r="P89" s="108"/>
      <c r="Q89" s="108"/>
      <c r="R89" s="108"/>
      <c r="S89" s="108"/>
      <c r="T89" s="108"/>
      <c r="U89" s="108"/>
      <c r="V89" s="108"/>
      <c r="W89" s="108"/>
      <c r="X89" s="26"/>
    </row>
    <row r="90" spans="1:24" ht="12.75">
      <c r="A90" s="1" t="s">
        <v>647</v>
      </c>
      <c r="J90" s="108"/>
      <c r="K90" s="108"/>
      <c r="L90" s="108"/>
      <c r="M90" s="108"/>
      <c r="N90" s="108"/>
      <c r="O90" s="108"/>
      <c r="P90" s="108"/>
      <c r="Q90" s="108"/>
      <c r="R90" s="108"/>
      <c r="S90" s="108"/>
      <c r="T90" s="108"/>
      <c r="U90" s="108"/>
      <c r="V90" s="108"/>
      <c r="W90" s="108"/>
      <c r="X90" s="26"/>
    </row>
    <row r="91" spans="1:24" ht="12.75">
      <c r="A91" s="1" t="s">
        <v>648</v>
      </c>
      <c r="J91" s="108"/>
      <c r="K91" s="108"/>
      <c r="L91" s="108"/>
      <c r="M91" s="108"/>
      <c r="N91" s="108"/>
      <c r="O91" s="108"/>
      <c r="P91" s="108"/>
      <c r="Q91" s="108"/>
      <c r="R91" s="108"/>
      <c r="S91" s="108"/>
      <c r="T91" s="108"/>
      <c r="U91" s="108"/>
      <c r="V91" s="108"/>
      <c r="W91" s="108"/>
      <c r="X91" s="26"/>
    </row>
    <row r="92" spans="1:24" ht="12.75">
      <c r="A92" s="1" t="s">
        <v>649</v>
      </c>
      <c r="J92" s="108"/>
      <c r="K92" s="108"/>
      <c r="L92" s="108"/>
      <c r="M92" s="108"/>
      <c r="N92" s="108"/>
      <c r="O92" s="108"/>
      <c r="P92" s="108"/>
      <c r="Q92" s="108"/>
      <c r="R92" s="108"/>
      <c r="S92" s="108"/>
      <c r="T92" s="108"/>
      <c r="U92" s="108"/>
      <c r="V92" s="108"/>
      <c r="W92" s="108"/>
      <c r="X92" s="26"/>
    </row>
    <row r="93" spans="1:24" ht="12.75">
      <c r="A93" s="1" t="s">
        <v>650</v>
      </c>
      <c r="J93" s="108"/>
      <c r="K93" s="108"/>
      <c r="L93" s="108"/>
      <c r="M93" s="108"/>
      <c r="N93" s="108"/>
      <c r="O93" s="108"/>
      <c r="P93" s="108"/>
      <c r="Q93" s="108"/>
      <c r="R93" s="108"/>
      <c r="S93" s="108"/>
      <c r="T93" s="108"/>
      <c r="U93" s="108"/>
      <c r="V93" s="108"/>
      <c r="W93" s="108"/>
      <c r="X93" s="26"/>
    </row>
    <row r="94" spans="1:24" ht="12.75">
      <c r="A94" s="1" t="s">
        <v>651</v>
      </c>
      <c r="J94" s="108"/>
      <c r="K94" s="108"/>
      <c r="L94" s="108"/>
      <c r="M94" s="108"/>
      <c r="N94" s="108"/>
      <c r="O94" s="108"/>
      <c r="P94" s="108"/>
      <c r="Q94" s="108"/>
      <c r="R94" s="108"/>
      <c r="S94" s="108"/>
      <c r="T94" s="108"/>
      <c r="U94" s="108"/>
      <c r="V94" s="108"/>
      <c r="W94" s="108"/>
      <c r="X94" s="26"/>
    </row>
    <row r="95" spans="1:24" ht="12.75">
      <c r="A95" s="1" t="s">
        <v>652</v>
      </c>
      <c r="J95" s="108" t="s">
        <v>1173</v>
      </c>
      <c r="K95" s="108"/>
      <c r="L95" s="108"/>
      <c r="M95" s="108"/>
      <c r="N95" s="108"/>
      <c r="O95" s="108"/>
      <c r="P95" s="108"/>
      <c r="Q95" s="108"/>
      <c r="R95" s="108"/>
      <c r="S95" s="108"/>
      <c r="T95" s="108"/>
      <c r="U95" s="108"/>
      <c r="V95" s="108"/>
      <c r="W95" s="108"/>
      <c r="X95" s="26" t="s">
        <v>1174</v>
      </c>
    </row>
    <row r="96" spans="1:24" ht="12.75">
      <c r="A96" s="1" t="s">
        <v>653</v>
      </c>
      <c r="J96" s="108"/>
      <c r="K96" s="108"/>
      <c r="L96" s="108"/>
      <c r="M96" s="108"/>
      <c r="N96" s="108"/>
      <c r="O96" s="108"/>
      <c r="P96" s="108"/>
      <c r="Q96" s="108"/>
      <c r="R96" s="108"/>
      <c r="S96" s="108"/>
      <c r="T96" s="108"/>
      <c r="U96" s="108"/>
      <c r="V96" s="108"/>
      <c r="W96" s="108"/>
      <c r="X96" s="26"/>
    </row>
    <row r="97" spans="1:24" ht="12.75">
      <c r="A97" s="1" t="s">
        <v>654</v>
      </c>
      <c r="J97" s="108"/>
      <c r="K97" s="108"/>
      <c r="L97" s="108"/>
      <c r="M97" s="108"/>
      <c r="N97" s="108"/>
      <c r="O97" s="108"/>
      <c r="P97" s="108"/>
      <c r="Q97" s="108"/>
      <c r="R97" s="108"/>
      <c r="S97" s="108"/>
      <c r="T97" s="108"/>
      <c r="U97" s="108"/>
      <c r="V97" s="108"/>
      <c r="W97" s="108"/>
      <c r="X97" s="26"/>
    </row>
    <row r="98" spans="1:24" ht="12.75">
      <c r="A98" s="1" t="s">
        <v>655</v>
      </c>
      <c r="J98" s="108"/>
      <c r="K98" s="108"/>
      <c r="L98" s="108"/>
      <c r="M98" s="108"/>
      <c r="N98" s="108"/>
      <c r="O98" s="108"/>
      <c r="P98" s="108"/>
      <c r="Q98" s="108"/>
      <c r="R98" s="108"/>
      <c r="S98" s="108"/>
      <c r="T98" s="108"/>
      <c r="U98" s="108"/>
      <c r="V98" s="108"/>
      <c r="W98" s="108"/>
      <c r="X98" s="26"/>
    </row>
    <row r="99" spans="1:24" ht="12.75">
      <c r="A99" s="1" t="s">
        <v>656</v>
      </c>
      <c r="J99" s="108"/>
      <c r="K99" s="108"/>
      <c r="L99" s="108"/>
      <c r="M99" s="108"/>
      <c r="N99" s="108"/>
      <c r="O99" s="108"/>
      <c r="P99" s="108"/>
      <c r="Q99" s="108"/>
      <c r="R99" s="108"/>
      <c r="S99" s="108"/>
      <c r="T99" s="108"/>
      <c r="U99" s="108"/>
      <c r="V99" s="108"/>
      <c r="W99" s="108"/>
      <c r="X99" s="26"/>
    </row>
    <row r="100" spans="1:24" ht="12.75">
      <c r="A100" s="1" t="s">
        <v>657</v>
      </c>
      <c r="J100" s="108"/>
      <c r="K100" s="108"/>
      <c r="L100" s="108"/>
      <c r="M100" s="108"/>
      <c r="N100" s="108"/>
      <c r="O100" s="108"/>
      <c r="P100" s="108"/>
      <c r="Q100" s="108"/>
      <c r="R100" s="108"/>
      <c r="S100" s="108"/>
      <c r="T100" s="108"/>
      <c r="U100" s="108"/>
      <c r="V100" s="108"/>
      <c r="W100" s="108"/>
      <c r="X100" s="26"/>
    </row>
    <row r="101" spans="1:24" ht="12.75">
      <c r="A101" s="1" t="s">
        <v>658</v>
      </c>
      <c r="J101" s="108"/>
      <c r="K101" s="108"/>
      <c r="L101" s="108"/>
      <c r="M101" s="108"/>
      <c r="N101" s="108"/>
      <c r="O101" s="108"/>
      <c r="P101" s="108"/>
      <c r="Q101" s="108"/>
      <c r="R101" s="108"/>
      <c r="S101" s="108"/>
      <c r="T101" s="108"/>
      <c r="U101" s="108"/>
      <c r="V101" s="108"/>
      <c r="W101" s="108"/>
      <c r="X101" s="26"/>
    </row>
    <row r="102" spans="1:24" ht="12.75">
      <c r="A102" s="1" t="s">
        <v>659</v>
      </c>
      <c r="J102" s="108"/>
      <c r="K102" s="108"/>
      <c r="L102" s="108"/>
      <c r="M102" s="108"/>
      <c r="N102" s="108"/>
      <c r="O102" s="108"/>
      <c r="P102" s="108"/>
      <c r="Q102" s="108"/>
      <c r="R102" s="108"/>
      <c r="S102" s="108"/>
      <c r="T102" s="108"/>
      <c r="U102" s="108"/>
      <c r="V102" s="108"/>
      <c r="W102" s="108"/>
      <c r="X102" s="26"/>
    </row>
    <row r="103" spans="1:24" ht="12.75">
      <c r="A103" s="1" t="s">
        <v>660</v>
      </c>
      <c r="J103" s="108"/>
      <c r="K103" s="108"/>
      <c r="L103" s="108"/>
      <c r="M103" s="108"/>
      <c r="N103" s="108"/>
      <c r="O103" s="108"/>
      <c r="P103" s="108"/>
      <c r="Q103" s="108"/>
      <c r="R103" s="108"/>
      <c r="S103" s="108"/>
      <c r="T103" s="108"/>
      <c r="U103" s="108"/>
      <c r="V103" s="108"/>
      <c r="W103" s="108"/>
      <c r="X103" s="26"/>
    </row>
    <row r="104" spans="1:24" ht="12.75">
      <c r="A104" s="1" t="s">
        <v>661</v>
      </c>
      <c r="J104" s="108"/>
      <c r="K104" s="108"/>
      <c r="L104" s="108"/>
      <c r="M104" s="108"/>
      <c r="N104" s="108"/>
      <c r="O104" s="108"/>
      <c r="P104" s="108"/>
      <c r="Q104" s="108"/>
      <c r="R104" s="108"/>
      <c r="S104" s="108"/>
      <c r="T104" s="108"/>
      <c r="U104" s="108"/>
      <c r="V104" s="108"/>
      <c r="W104" s="108"/>
      <c r="X104" s="26"/>
    </row>
    <row r="105" spans="1:24" ht="12.75">
      <c r="A105" s="1" t="s">
        <v>662</v>
      </c>
      <c r="J105" s="108"/>
      <c r="K105" s="108"/>
      <c r="L105" s="108"/>
      <c r="M105" s="108"/>
      <c r="N105" s="108"/>
      <c r="O105" s="108"/>
      <c r="P105" s="108"/>
      <c r="Q105" s="108"/>
      <c r="R105" s="108"/>
      <c r="S105" s="108"/>
      <c r="T105" s="108"/>
      <c r="U105" s="108"/>
      <c r="V105" s="108"/>
      <c r="W105" s="108"/>
      <c r="X105" s="26"/>
    </row>
    <row r="106" spans="1:24" ht="12.75">
      <c r="A106" s="1" t="s">
        <v>663</v>
      </c>
      <c r="J106" s="108"/>
      <c r="K106" s="108"/>
      <c r="L106" s="108"/>
      <c r="M106" s="108"/>
      <c r="N106" s="108"/>
      <c r="O106" s="108"/>
      <c r="P106" s="108"/>
      <c r="Q106" s="108"/>
      <c r="R106" s="108"/>
      <c r="S106" s="108"/>
      <c r="T106" s="108"/>
      <c r="U106" s="108"/>
      <c r="V106" s="108"/>
      <c r="W106" s="108"/>
      <c r="X106" s="26"/>
    </row>
    <row r="107" spans="1:24" ht="12.75">
      <c r="A107" s="1" t="s">
        <v>664</v>
      </c>
      <c r="J107" s="108"/>
      <c r="K107" s="108"/>
      <c r="L107" s="108"/>
      <c r="M107" s="108"/>
      <c r="N107" s="108"/>
      <c r="O107" s="108"/>
      <c r="P107" s="108"/>
      <c r="Q107" s="108"/>
      <c r="R107" s="108"/>
      <c r="S107" s="108"/>
      <c r="T107" s="108"/>
      <c r="U107" s="108"/>
      <c r="V107" s="108"/>
      <c r="W107" s="108"/>
      <c r="X107" s="26"/>
    </row>
    <row r="108" spans="1:24" ht="12.75">
      <c r="A108" s="1" t="s">
        <v>665</v>
      </c>
      <c r="J108" s="108" t="s">
        <v>106</v>
      </c>
      <c r="K108" s="108"/>
      <c r="L108" s="108"/>
      <c r="M108" s="108"/>
      <c r="N108" s="108"/>
      <c r="O108" s="108"/>
      <c r="P108" s="108"/>
      <c r="Q108" s="108"/>
      <c r="R108" s="108"/>
      <c r="S108" s="108"/>
      <c r="T108" s="108"/>
      <c r="U108" s="108"/>
      <c r="V108" s="108"/>
      <c r="W108" s="108"/>
      <c r="X108" s="26" t="s">
        <v>1086</v>
      </c>
    </row>
    <row r="109" spans="1:24" ht="12.75">
      <c r="A109" s="1" t="s">
        <v>666</v>
      </c>
      <c r="J109" s="108"/>
      <c r="K109" s="108"/>
      <c r="L109" s="108"/>
      <c r="M109" s="108"/>
      <c r="N109" s="108"/>
      <c r="O109" s="108"/>
      <c r="P109" s="108"/>
      <c r="Q109" s="108"/>
      <c r="R109" s="108"/>
      <c r="S109" s="108"/>
      <c r="T109" s="108"/>
      <c r="U109" s="108"/>
      <c r="V109" s="108"/>
      <c r="W109" s="108"/>
      <c r="X109" s="26"/>
    </row>
    <row r="110" spans="1:24" ht="12.75">
      <c r="A110" s="1" t="s">
        <v>667</v>
      </c>
      <c r="J110" s="108"/>
      <c r="K110" s="108"/>
      <c r="L110" s="108"/>
      <c r="M110" s="108"/>
      <c r="N110" s="108"/>
      <c r="O110" s="108"/>
      <c r="P110" s="108"/>
      <c r="Q110" s="108"/>
      <c r="R110" s="108"/>
      <c r="S110" s="108"/>
      <c r="T110" s="108"/>
      <c r="U110" s="108"/>
      <c r="V110" s="108"/>
      <c r="W110" s="108"/>
      <c r="X110" s="26"/>
    </row>
    <row r="111" spans="1:24" ht="12.75">
      <c r="A111" s="1" t="s">
        <v>668</v>
      </c>
      <c r="J111" s="108" t="s">
        <v>106</v>
      </c>
      <c r="K111" s="108"/>
      <c r="L111" s="108"/>
      <c r="M111" s="108"/>
      <c r="N111" s="108"/>
      <c r="O111" s="108"/>
      <c r="P111" s="108"/>
      <c r="Q111" s="108"/>
      <c r="R111" s="108"/>
      <c r="S111" s="108"/>
      <c r="T111" s="108"/>
      <c r="U111" s="108"/>
      <c r="V111" s="108"/>
      <c r="W111" s="108"/>
      <c r="X111" s="26" t="s">
        <v>1085</v>
      </c>
    </row>
    <row r="112" spans="1:24" ht="12.75">
      <c r="A112" s="1" t="s">
        <v>669</v>
      </c>
      <c r="J112" s="108"/>
      <c r="K112" s="108"/>
      <c r="L112" s="108"/>
      <c r="M112" s="108"/>
      <c r="N112" s="108"/>
      <c r="O112" s="108"/>
      <c r="P112" s="108"/>
      <c r="Q112" s="108"/>
      <c r="R112" s="108"/>
      <c r="S112" s="108"/>
      <c r="T112" s="108"/>
      <c r="U112" s="108"/>
      <c r="V112" s="108"/>
      <c r="W112" s="108"/>
      <c r="X112" s="26"/>
    </row>
    <row r="113" spans="1:24" ht="12.75">
      <c r="A113" s="1" t="s">
        <v>670</v>
      </c>
      <c r="J113" s="108"/>
      <c r="K113" s="108"/>
      <c r="L113" s="108"/>
      <c r="M113" s="108"/>
      <c r="N113" s="108"/>
      <c r="O113" s="108"/>
      <c r="P113" s="108"/>
      <c r="Q113" s="108"/>
      <c r="R113" s="108"/>
      <c r="S113" s="108"/>
      <c r="T113" s="108"/>
      <c r="U113" s="108"/>
      <c r="V113" s="108"/>
      <c r="W113" s="108"/>
      <c r="X113" s="26"/>
    </row>
    <row r="114" spans="1:24" ht="12.75">
      <c r="A114" s="1" t="s">
        <v>671</v>
      </c>
      <c r="J114" s="108"/>
      <c r="K114" s="108"/>
      <c r="L114" s="108"/>
      <c r="M114" s="108"/>
      <c r="N114" s="108"/>
      <c r="O114" s="108"/>
      <c r="P114" s="108"/>
      <c r="Q114" s="108"/>
      <c r="R114" s="108"/>
      <c r="S114" s="108"/>
      <c r="T114" s="108"/>
      <c r="U114" s="108"/>
      <c r="V114" s="108"/>
      <c r="W114" s="108"/>
      <c r="X114" s="26"/>
    </row>
    <row r="115" spans="1:24" ht="12.75">
      <c r="A115" s="1" t="s">
        <v>672</v>
      </c>
      <c r="J115" s="108"/>
      <c r="K115" s="108"/>
      <c r="L115" s="108"/>
      <c r="M115" s="108"/>
      <c r="N115" s="108"/>
      <c r="O115" s="108"/>
      <c r="P115" s="108"/>
      <c r="Q115" s="108"/>
      <c r="R115" s="108"/>
      <c r="S115" s="108"/>
      <c r="T115" s="108"/>
      <c r="U115" s="108"/>
      <c r="V115" s="108"/>
      <c r="W115" s="108"/>
      <c r="X115" s="26"/>
    </row>
    <row r="116" spans="1:24" ht="12.75">
      <c r="A116" s="1" t="s">
        <v>673</v>
      </c>
      <c r="J116" s="108"/>
      <c r="K116" s="108"/>
      <c r="L116" s="108"/>
      <c r="M116" s="108"/>
      <c r="N116" s="108"/>
      <c r="O116" s="108"/>
      <c r="P116" s="108"/>
      <c r="Q116" s="108"/>
      <c r="R116" s="108"/>
      <c r="S116" s="108"/>
      <c r="T116" s="108"/>
      <c r="U116" s="108"/>
      <c r="V116" s="108"/>
      <c r="W116" s="108"/>
      <c r="X116" s="26"/>
    </row>
    <row r="117" spans="1:24" ht="12.75">
      <c r="A117" s="1" t="s">
        <v>674</v>
      </c>
      <c r="J117" s="108"/>
      <c r="K117" s="108"/>
      <c r="L117" s="108"/>
      <c r="M117" s="108"/>
      <c r="N117" s="108"/>
      <c r="O117" s="108"/>
      <c r="P117" s="108"/>
      <c r="Q117" s="108"/>
      <c r="R117" s="108"/>
      <c r="S117" s="108"/>
      <c r="T117" s="108"/>
      <c r="U117" s="108"/>
      <c r="V117" s="108"/>
      <c r="W117" s="108"/>
      <c r="X117" s="26"/>
    </row>
    <row r="118" spans="1:24" ht="12.75">
      <c r="A118" s="1" t="s">
        <v>675</v>
      </c>
      <c r="J118" s="108"/>
      <c r="K118" s="108"/>
      <c r="L118" s="108"/>
      <c r="M118" s="108"/>
      <c r="N118" s="108"/>
      <c r="O118" s="108"/>
      <c r="P118" s="108"/>
      <c r="Q118" s="108"/>
      <c r="R118" s="108"/>
      <c r="S118" s="108"/>
      <c r="T118" s="108"/>
      <c r="U118" s="108"/>
      <c r="V118" s="108"/>
      <c r="W118" s="108"/>
      <c r="X118" s="26"/>
    </row>
    <row r="119" spans="1:24" ht="12.75">
      <c r="A119" s="1" t="s">
        <v>676</v>
      </c>
      <c r="J119" s="108"/>
      <c r="K119" s="108"/>
      <c r="L119" s="108"/>
      <c r="M119" s="108"/>
      <c r="N119" s="108"/>
      <c r="O119" s="108"/>
      <c r="P119" s="108"/>
      <c r="Q119" s="108"/>
      <c r="R119" s="108"/>
      <c r="S119" s="108"/>
      <c r="T119" s="108"/>
      <c r="U119" s="108"/>
      <c r="V119" s="108"/>
      <c r="W119" s="108"/>
      <c r="X119" s="26"/>
    </row>
    <row r="120" spans="1:24" ht="12.75">
      <c r="A120" s="1" t="s">
        <v>677</v>
      </c>
      <c r="J120" s="108"/>
      <c r="K120" s="108"/>
      <c r="L120" s="108"/>
      <c r="M120" s="108"/>
      <c r="N120" s="108"/>
      <c r="O120" s="108"/>
      <c r="P120" s="108"/>
      <c r="Q120" s="108"/>
      <c r="R120" s="108"/>
      <c r="S120" s="108"/>
      <c r="T120" s="108"/>
      <c r="U120" s="108"/>
      <c r="V120" s="108"/>
      <c r="W120" s="108"/>
      <c r="X120" s="26"/>
    </row>
    <row r="121" spans="1:24" ht="12.75">
      <c r="A121" s="1" t="s">
        <v>678</v>
      </c>
      <c r="J121" s="108"/>
      <c r="K121" s="108"/>
      <c r="L121" s="108"/>
      <c r="M121" s="108"/>
      <c r="N121" s="108"/>
      <c r="O121" s="108"/>
      <c r="P121" s="108"/>
      <c r="Q121" s="108"/>
      <c r="R121" s="108"/>
      <c r="S121" s="108"/>
      <c r="T121" s="108"/>
      <c r="U121" s="108"/>
      <c r="V121" s="108"/>
      <c r="W121" s="108"/>
      <c r="X121" s="26"/>
    </row>
    <row r="122" spans="1:24" ht="12.75">
      <c r="A122" s="1" t="s">
        <v>679</v>
      </c>
      <c r="J122" s="108"/>
      <c r="K122" s="108"/>
      <c r="L122" s="108"/>
      <c r="M122" s="108"/>
      <c r="N122" s="108"/>
      <c r="O122" s="108"/>
      <c r="P122" s="108"/>
      <c r="Q122" s="108"/>
      <c r="R122" s="108"/>
      <c r="S122" s="108"/>
      <c r="T122" s="108"/>
      <c r="U122" s="108"/>
      <c r="V122" s="108"/>
      <c r="W122" s="108"/>
      <c r="X122" s="26"/>
    </row>
    <row r="123" spans="1:24" ht="12.75">
      <c r="A123" s="1" t="s">
        <v>680</v>
      </c>
      <c r="J123" s="108"/>
      <c r="K123" s="108"/>
      <c r="L123" s="108"/>
      <c r="M123" s="108"/>
      <c r="N123" s="108"/>
      <c r="O123" s="108"/>
      <c r="P123" s="108"/>
      <c r="Q123" s="108"/>
      <c r="R123" s="108"/>
      <c r="S123" s="108"/>
      <c r="T123" s="108"/>
      <c r="U123" s="108"/>
      <c r="V123" s="108"/>
      <c r="W123" s="108"/>
      <c r="X123" s="26"/>
    </row>
    <row r="124" spans="1:24" ht="12.75">
      <c r="A124" s="1" t="s">
        <v>681</v>
      </c>
      <c r="J124" s="108"/>
      <c r="K124" s="108"/>
      <c r="L124" s="108"/>
      <c r="M124" s="108"/>
      <c r="N124" s="108"/>
      <c r="O124" s="108"/>
      <c r="P124" s="108"/>
      <c r="Q124" s="108"/>
      <c r="R124" s="108"/>
      <c r="S124" s="108"/>
      <c r="T124" s="108"/>
      <c r="U124" s="108"/>
      <c r="V124" s="108"/>
      <c r="W124" s="108"/>
      <c r="X124" s="26"/>
    </row>
    <row r="125" spans="1:24" ht="12.75">
      <c r="A125" s="1" t="s">
        <v>682</v>
      </c>
      <c r="J125" s="108"/>
      <c r="K125" s="108"/>
      <c r="L125" s="108"/>
      <c r="M125" s="108"/>
      <c r="N125" s="108"/>
      <c r="O125" s="108"/>
      <c r="P125" s="108"/>
      <c r="Q125" s="108"/>
      <c r="R125" s="108"/>
      <c r="S125" s="108"/>
      <c r="T125" s="108"/>
      <c r="U125" s="108"/>
      <c r="V125" s="108"/>
      <c r="W125" s="108"/>
      <c r="X125" s="26"/>
    </row>
    <row r="126" spans="1:24" ht="12.75">
      <c r="A126" s="1" t="s">
        <v>683</v>
      </c>
      <c r="J126" s="108"/>
      <c r="K126" s="108"/>
      <c r="L126" s="108"/>
      <c r="M126" s="108"/>
      <c r="N126" s="108"/>
      <c r="O126" s="108"/>
      <c r="P126" s="108"/>
      <c r="Q126" s="108"/>
      <c r="R126" s="108"/>
      <c r="S126" s="108"/>
      <c r="T126" s="108"/>
      <c r="U126" s="108"/>
      <c r="V126" s="108"/>
      <c r="W126" s="108"/>
      <c r="X126" s="26"/>
    </row>
    <row r="127" spans="1:24" ht="12.75">
      <c r="A127" s="1" t="s">
        <v>684</v>
      </c>
      <c r="J127" s="108"/>
      <c r="K127" s="108"/>
      <c r="L127" s="108"/>
      <c r="M127" s="108"/>
      <c r="N127" s="108"/>
      <c r="O127" s="108"/>
      <c r="P127" s="108"/>
      <c r="Q127" s="108"/>
      <c r="R127" s="108"/>
      <c r="S127" s="108"/>
      <c r="T127" s="108"/>
      <c r="U127" s="108"/>
      <c r="V127" s="108"/>
      <c r="W127" s="108"/>
      <c r="X127" s="26"/>
    </row>
    <row r="128" spans="1:24" ht="12.75">
      <c r="A128" s="1" t="s">
        <v>685</v>
      </c>
      <c r="J128" s="108"/>
      <c r="K128" s="108"/>
      <c r="L128" s="108"/>
      <c r="M128" s="108"/>
      <c r="N128" s="108"/>
      <c r="O128" s="108"/>
      <c r="P128" s="108"/>
      <c r="Q128" s="108"/>
      <c r="R128" s="108"/>
      <c r="S128" s="108"/>
      <c r="T128" s="108"/>
      <c r="U128" s="108"/>
      <c r="V128" s="108"/>
      <c r="W128" s="108"/>
      <c r="X128" s="26"/>
    </row>
    <row r="129" spans="1:24" ht="12.75">
      <c r="A129" s="1" t="s">
        <v>686</v>
      </c>
      <c r="J129" s="108"/>
      <c r="K129" s="108"/>
      <c r="L129" s="108"/>
      <c r="M129" s="108"/>
      <c r="N129" s="108"/>
      <c r="O129" s="108"/>
      <c r="P129" s="108"/>
      <c r="Q129" s="108"/>
      <c r="R129" s="108"/>
      <c r="S129" s="108"/>
      <c r="T129" s="108"/>
      <c r="U129" s="108"/>
      <c r="V129" s="108"/>
      <c r="W129" s="108"/>
      <c r="X129" s="26"/>
    </row>
    <row r="130" spans="1:24" ht="12.75">
      <c r="A130" s="1" t="s">
        <v>687</v>
      </c>
      <c r="J130" s="108"/>
      <c r="K130" s="108"/>
      <c r="L130" s="108"/>
      <c r="M130" s="108"/>
      <c r="N130" s="108"/>
      <c r="O130" s="108"/>
      <c r="P130" s="108"/>
      <c r="Q130" s="108"/>
      <c r="R130" s="108"/>
      <c r="S130" s="108"/>
      <c r="T130" s="108"/>
      <c r="U130" s="108"/>
      <c r="V130" s="108"/>
      <c r="W130" s="108"/>
      <c r="X130" s="26"/>
    </row>
    <row r="131" spans="1:24" ht="12.75">
      <c r="A131" s="1" t="s">
        <v>688</v>
      </c>
      <c r="J131" s="108"/>
      <c r="K131" s="108"/>
      <c r="L131" s="108"/>
      <c r="M131" s="108"/>
      <c r="N131" s="108"/>
      <c r="O131" s="108"/>
      <c r="P131" s="108"/>
      <c r="Q131" s="108"/>
      <c r="R131" s="108"/>
      <c r="S131" s="108"/>
      <c r="T131" s="108"/>
      <c r="U131" s="108"/>
      <c r="V131" s="108"/>
      <c r="W131" s="108"/>
      <c r="X131" s="26"/>
    </row>
    <row r="132" spans="1:24" ht="12.75">
      <c r="A132" s="1" t="s">
        <v>689</v>
      </c>
      <c r="J132" s="108"/>
      <c r="K132" s="108"/>
      <c r="L132" s="108"/>
      <c r="M132" s="108"/>
      <c r="N132" s="108"/>
      <c r="O132" s="108"/>
      <c r="P132" s="108"/>
      <c r="Q132" s="108"/>
      <c r="R132" s="108"/>
      <c r="S132" s="108"/>
      <c r="T132" s="108"/>
      <c r="U132" s="108"/>
      <c r="V132" s="108"/>
      <c r="W132" s="108"/>
      <c r="X132" s="26"/>
    </row>
    <row r="133" spans="1:24" ht="12.75">
      <c r="A133" s="1" t="s">
        <v>690</v>
      </c>
      <c r="J133" s="108"/>
      <c r="K133" s="108"/>
      <c r="L133" s="108"/>
      <c r="M133" s="108"/>
      <c r="N133" s="108"/>
      <c r="O133" s="108"/>
      <c r="P133" s="108"/>
      <c r="Q133" s="108"/>
      <c r="R133" s="108"/>
      <c r="S133" s="108"/>
      <c r="T133" s="108"/>
      <c r="U133" s="108"/>
      <c r="V133" s="108"/>
      <c r="W133" s="108"/>
      <c r="X133" s="26"/>
    </row>
    <row r="134" spans="1:24" ht="12.75">
      <c r="A134" s="1" t="s">
        <v>691</v>
      </c>
      <c r="J134" s="108"/>
      <c r="K134" s="108"/>
      <c r="L134" s="108"/>
      <c r="M134" s="108"/>
      <c r="N134" s="108"/>
      <c r="O134" s="108"/>
      <c r="P134" s="108"/>
      <c r="Q134" s="108"/>
      <c r="R134" s="108"/>
      <c r="S134" s="108"/>
      <c r="T134" s="108"/>
      <c r="U134" s="108"/>
      <c r="V134" s="108"/>
      <c r="W134" s="108"/>
      <c r="X134" s="26"/>
    </row>
    <row r="135" spans="1:24" ht="12.75">
      <c r="A135" s="1" t="s">
        <v>692</v>
      </c>
      <c r="J135" s="108"/>
      <c r="K135" s="108"/>
      <c r="L135" s="108"/>
      <c r="M135" s="108"/>
      <c r="N135" s="108"/>
      <c r="O135" s="108"/>
      <c r="P135" s="108"/>
      <c r="Q135" s="108"/>
      <c r="R135" s="108"/>
      <c r="S135" s="108"/>
      <c r="T135" s="108"/>
      <c r="U135" s="108"/>
      <c r="V135" s="108"/>
      <c r="W135" s="108"/>
      <c r="X135" s="26"/>
    </row>
    <row r="136" spans="1:24" ht="12.75">
      <c r="A136" s="1" t="s">
        <v>693</v>
      </c>
      <c r="J136" s="108"/>
      <c r="K136" s="108"/>
      <c r="L136" s="108"/>
      <c r="M136" s="108"/>
      <c r="N136" s="108"/>
      <c r="O136" s="108"/>
      <c r="P136" s="108"/>
      <c r="Q136" s="108"/>
      <c r="R136" s="108"/>
      <c r="S136" s="108"/>
      <c r="T136" s="108"/>
      <c r="U136" s="108"/>
      <c r="V136" s="108"/>
      <c r="W136" s="108"/>
      <c r="X136" s="26"/>
    </row>
    <row r="137" spans="1:24" ht="12.75">
      <c r="A137" s="1" t="s">
        <v>694</v>
      </c>
      <c r="J137" s="108"/>
      <c r="K137" s="108"/>
      <c r="L137" s="108"/>
      <c r="M137" s="108"/>
      <c r="N137" s="108"/>
      <c r="O137" s="108"/>
      <c r="P137" s="108"/>
      <c r="Q137" s="108"/>
      <c r="R137" s="108"/>
      <c r="S137" s="108"/>
      <c r="T137" s="108"/>
      <c r="U137" s="108"/>
      <c r="V137" s="108"/>
      <c r="W137" s="108"/>
      <c r="X137" s="26"/>
    </row>
    <row r="138" spans="1:24" ht="12.75">
      <c r="A138" s="1" t="s">
        <v>695</v>
      </c>
      <c r="J138" s="108"/>
      <c r="K138" s="108"/>
      <c r="L138" s="108"/>
      <c r="M138" s="108"/>
      <c r="N138" s="108"/>
      <c r="O138" s="108"/>
      <c r="P138" s="108"/>
      <c r="Q138" s="108"/>
      <c r="R138" s="108"/>
      <c r="S138" s="108"/>
      <c r="T138" s="108"/>
      <c r="U138" s="108"/>
      <c r="V138" s="108"/>
      <c r="W138" s="108"/>
      <c r="X138" s="26"/>
    </row>
    <row r="139" spans="1:24" ht="12.75">
      <c r="A139" s="1" t="s">
        <v>696</v>
      </c>
      <c r="J139" s="108"/>
      <c r="K139" s="108"/>
      <c r="L139" s="108"/>
      <c r="M139" s="108"/>
      <c r="N139" s="108"/>
      <c r="O139" s="108"/>
      <c r="P139" s="108"/>
      <c r="Q139" s="108"/>
      <c r="R139" s="108"/>
      <c r="S139" s="108"/>
      <c r="T139" s="108"/>
      <c r="U139" s="108"/>
      <c r="V139" s="108"/>
      <c r="W139" s="108"/>
      <c r="X139" s="26"/>
    </row>
    <row r="140" spans="1:24" ht="12.75">
      <c r="A140" s="1" t="s">
        <v>697</v>
      </c>
      <c r="J140" s="108"/>
      <c r="K140" s="108"/>
      <c r="L140" s="108"/>
      <c r="M140" s="108"/>
      <c r="N140" s="108"/>
      <c r="O140" s="108"/>
      <c r="P140" s="108"/>
      <c r="Q140" s="108"/>
      <c r="R140" s="108"/>
      <c r="S140" s="108"/>
      <c r="T140" s="108"/>
      <c r="U140" s="108"/>
      <c r="V140" s="108"/>
      <c r="W140" s="108"/>
      <c r="X140" s="26"/>
    </row>
    <row r="141" spans="1:24" ht="12.75">
      <c r="A141" s="1" t="s">
        <v>698</v>
      </c>
      <c r="J141" s="108"/>
      <c r="K141" s="108"/>
      <c r="L141" s="108"/>
      <c r="M141" s="108"/>
      <c r="N141" s="108"/>
      <c r="O141" s="108"/>
      <c r="P141" s="108"/>
      <c r="Q141" s="108"/>
      <c r="R141" s="108"/>
      <c r="S141" s="108"/>
      <c r="T141" s="108"/>
      <c r="U141" s="108"/>
      <c r="V141" s="108"/>
      <c r="W141" s="108"/>
      <c r="X141" s="26"/>
    </row>
    <row r="142" spans="1:24" ht="12.75">
      <c r="A142" s="1" t="s">
        <v>699</v>
      </c>
      <c r="J142" s="108"/>
      <c r="K142" s="108"/>
      <c r="L142" s="108"/>
      <c r="M142" s="108"/>
      <c r="N142" s="108"/>
      <c r="O142" s="108"/>
      <c r="P142" s="108"/>
      <c r="Q142" s="108"/>
      <c r="R142" s="108"/>
      <c r="S142" s="108"/>
      <c r="T142" s="108"/>
      <c r="U142" s="108"/>
      <c r="V142" s="108"/>
      <c r="W142" s="108"/>
      <c r="X142" s="26"/>
    </row>
    <row r="143" spans="1:24" ht="12.75">
      <c r="A143" s="1" t="s">
        <v>700</v>
      </c>
      <c r="J143" s="108"/>
      <c r="K143" s="108"/>
      <c r="L143" s="108"/>
      <c r="M143" s="108"/>
      <c r="N143" s="108"/>
      <c r="O143" s="108"/>
      <c r="P143" s="108"/>
      <c r="Q143" s="108"/>
      <c r="R143" s="108"/>
      <c r="S143" s="108"/>
      <c r="T143" s="108"/>
      <c r="U143" s="108"/>
      <c r="V143" s="108"/>
      <c r="W143" s="108"/>
      <c r="X143" s="26"/>
    </row>
    <row r="144" spans="1:24" ht="12.75">
      <c r="A144" s="1" t="s">
        <v>701</v>
      </c>
      <c r="J144" s="108"/>
      <c r="K144" s="108"/>
      <c r="L144" s="108"/>
      <c r="M144" s="108"/>
      <c r="N144" s="108"/>
      <c r="O144" s="108"/>
      <c r="P144" s="108"/>
      <c r="Q144" s="108"/>
      <c r="R144" s="108"/>
      <c r="S144" s="108"/>
      <c r="T144" s="108"/>
      <c r="U144" s="108"/>
      <c r="V144" s="108"/>
      <c r="W144" s="108"/>
      <c r="X144" s="26"/>
    </row>
    <row r="145" spans="1:24" ht="12.75">
      <c r="A145" s="1" t="s">
        <v>702</v>
      </c>
      <c r="J145" s="108"/>
      <c r="K145" s="108"/>
      <c r="L145" s="108"/>
      <c r="M145" s="108"/>
      <c r="N145" s="108"/>
      <c r="O145" s="108"/>
      <c r="P145" s="108"/>
      <c r="Q145" s="108"/>
      <c r="R145" s="108"/>
      <c r="S145" s="108"/>
      <c r="T145" s="108"/>
      <c r="U145" s="108"/>
      <c r="V145" s="108"/>
      <c r="W145" s="108"/>
      <c r="X145" s="26"/>
    </row>
    <row r="146" spans="1:24" ht="12.75">
      <c r="A146" s="1" t="s">
        <v>703</v>
      </c>
      <c r="J146" s="108"/>
      <c r="K146" s="108"/>
      <c r="L146" s="108"/>
      <c r="M146" s="108"/>
      <c r="N146" s="108"/>
      <c r="O146" s="108"/>
      <c r="P146" s="108"/>
      <c r="Q146" s="108"/>
      <c r="R146" s="108"/>
      <c r="S146" s="108"/>
      <c r="T146" s="108"/>
      <c r="U146" s="108"/>
      <c r="V146" s="108"/>
      <c r="W146" s="108"/>
      <c r="X146" s="26"/>
    </row>
    <row r="147" spans="1:24" ht="12.75">
      <c r="A147" s="1" t="s">
        <v>704</v>
      </c>
      <c r="J147" s="108"/>
      <c r="K147" s="108"/>
      <c r="L147" s="108"/>
      <c r="M147" s="108"/>
      <c r="N147" s="108"/>
      <c r="O147" s="108"/>
      <c r="P147" s="108"/>
      <c r="Q147" s="108"/>
      <c r="R147" s="108"/>
      <c r="S147" s="108"/>
      <c r="T147" s="108"/>
      <c r="U147" s="108"/>
      <c r="V147" s="108"/>
      <c r="W147" s="108"/>
      <c r="X147" s="26"/>
    </row>
    <row r="148" spans="1:24" ht="12.75">
      <c r="A148" s="1" t="s">
        <v>705</v>
      </c>
      <c r="J148" s="108"/>
      <c r="K148" s="108"/>
      <c r="L148" s="108"/>
      <c r="M148" s="108"/>
      <c r="N148" s="108"/>
      <c r="O148" s="108"/>
      <c r="P148" s="108"/>
      <c r="Q148" s="108"/>
      <c r="R148" s="108"/>
      <c r="S148" s="108"/>
      <c r="T148" s="108"/>
      <c r="U148" s="108"/>
      <c r="V148" s="108"/>
      <c r="W148" s="108"/>
      <c r="X148" s="26"/>
    </row>
    <row r="149" spans="1:24" ht="12.75">
      <c r="A149" s="1" t="s">
        <v>706</v>
      </c>
      <c r="J149" s="108"/>
      <c r="K149" s="108"/>
      <c r="L149" s="108"/>
      <c r="M149" s="108"/>
      <c r="N149" s="108"/>
      <c r="O149" s="108"/>
      <c r="P149" s="108"/>
      <c r="Q149" s="108"/>
      <c r="R149" s="108"/>
      <c r="S149" s="108"/>
      <c r="T149" s="108"/>
      <c r="U149" s="108"/>
      <c r="V149" s="108"/>
      <c r="W149" s="108"/>
      <c r="X149" s="26"/>
    </row>
    <row r="150" spans="1:24" ht="12.75">
      <c r="A150" s="1" t="s">
        <v>707</v>
      </c>
      <c r="J150" s="108"/>
      <c r="K150" s="108"/>
      <c r="L150" s="108"/>
      <c r="M150" s="108"/>
      <c r="N150" s="108"/>
      <c r="O150" s="108"/>
      <c r="P150" s="108"/>
      <c r="Q150" s="108"/>
      <c r="R150" s="108"/>
      <c r="S150" s="108"/>
      <c r="T150" s="108"/>
      <c r="U150" s="108"/>
      <c r="V150" s="108"/>
      <c r="W150" s="108"/>
      <c r="X150" s="26"/>
    </row>
    <row r="151" spans="1:24" ht="12.75">
      <c r="A151" s="1" t="s">
        <v>708</v>
      </c>
      <c r="J151" s="108"/>
      <c r="K151" s="108"/>
      <c r="L151" s="108"/>
      <c r="M151" s="108"/>
      <c r="N151" s="108"/>
      <c r="O151" s="108"/>
      <c r="P151" s="108"/>
      <c r="Q151" s="108"/>
      <c r="R151" s="108"/>
      <c r="S151" s="108"/>
      <c r="T151" s="108"/>
      <c r="U151" s="108"/>
      <c r="V151" s="108"/>
      <c r="W151" s="108"/>
      <c r="X151" s="26"/>
    </row>
    <row r="152" spans="1:24" ht="12.75">
      <c r="A152" s="1" t="s">
        <v>709</v>
      </c>
      <c r="J152" s="108"/>
      <c r="K152" s="108"/>
      <c r="L152" s="108"/>
      <c r="M152" s="108"/>
      <c r="N152" s="108"/>
      <c r="O152" s="108"/>
      <c r="P152" s="108"/>
      <c r="Q152" s="108"/>
      <c r="R152" s="108"/>
      <c r="S152" s="108"/>
      <c r="T152" s="108"/>
      <c r="U152" s="108"/>
      <c r="V152" s="108"/>
      <c r="W152" s="108"/>
      <c r="X152" s="26"/>
    </row>
    <row r="153" spans="1:24" ht="12.75">
      <c r="A153" s="1" t="s">
        <v>710</v>
      </c>
      <c r="J153" s="108"/>
      <c r="K153" s="108"/>
      <c r="L153" s="108"/>
      <c r="M153" s="108"/>
      <c r="N153" s="108"/>
      <c r="O153" s="108"/>
      <c r="P153" s="108"/>
      <c r="Q153" s="108"/>
      <c r="R153" s="108"/>
      <c r="S153" s="108"/>
      <c r="T153" s="108"/>
      <c r="U153" s="108"/>
      <c r="V153" s="108"/>
      <c r="W153" s="108"/>
      <c r="X153" s="26"/>
    </row>
    <row r="154" spans="1:24" ht="12.75">
      <c r="A154" s="1" t="s">
        <v>711</v>
      </c>
      <c r="J154" s="108"/>
      <c r="K154" s="108"/>
      <c r="L154" s="108"/>
      <c r="M154" s="108"/>
      <c r="N154" s="108"/>
      <c r="O154" s="108"/>
      <c r="P154" s="108"/>
      <c r="Q154" s="108"/>
      <c r="R154" s="108"/>
      <c r="S154" s="108"/>
      <c r="T154" s="108"/>
      <c r="U154" s="108"/>
      <c r="V154" s="108"/>
      <c r="W154" s="108"/>
      <c r="X154" s="26"/>
    </row>
    <row r="155" spans="1:24" ht="12.75">
      <c r="A155" s="1" t="s">
        <v>712</v>
      </c>
      <c r="J155" s="108"/>
      <c r="K155" s="108"/>
      <c r="L155" s="108"/>
      <c r="M155" s="108"/>
      <c r="N155" s="108"/>
      <c r="O155" s="108"/>
      <c r="P155" s="108"/>
      <c r="Q155" s="108"/>
      <c r="R155" s="108"/>
      <c r="S155" s="108"/>
      <c r="T155" s="108"/>
      <c r="U155" s="108"/>
      <c r="V155" s="108"/>
      <c r="W155" s="108"/>
      <c r="X155" s="26"/>
    </row>
    <row r="156" spans="1:24" ht="12.75">
      <c r="A156" s="1" t="s">
        <v>713</v>
      </c>
      <c r="J156" s="108"/>
      <c r="K156" s="108"/>
      <c r="L156" s="108"/>
      <c r="M156" s="108"/>
      <c r="N156" s="108"/>
      <c r="O156" s="108"/>
      <c r="P156" s="108"/>
      <c r="Q156" s="108"/>
      <c r="R156" s="108"/>
      <c r="S156" s="108"/>
      <c r="T156" s="108"/>
      <c r="U156" s="108"/>
      <c r="V156" s="108"/>
      <c r="W156" s="108"/>
      <c r="X156" s="26"/>
    </row>
    <row r="157" spans="1:24" ht="12.75">
      <c r="A157" s="1" t="s">
        <v>714</v>
      </c>
      <c r="J157" s="108"/>
      <c r="K157" s="108"/>
      <c r="L157" s="108"/>
      <c r="M157" s="108"/>
      <c r="N157" s="108"/>
      <c r="O157" s="108"/>
      <c r="P157" s="108"/>
      <c r="Q157" s="108"/>
      <c r="R157" s="108"/>
      <c r="S157" s="108"/>
      <c r="T157" s="108"/>
      <c r="U157" s="108"/>
      <c r="V157" s="108"/>
      <c r="W157" s="108"/>
      <c r="X157" s="26"/>
    </row>
    <row r="158" spans="1:24" ht="12.75">
      <c r="A158" s="1" t="s">
        <v>715</v>
      </c>
      <c r="J158" s="108"/>
      <c r="K158" s="108"/>
      <c r="L158" s="108"/>
      <c r="M158" s="108"/>
      <c r="N158" s="108"/>
      <c r="O158" s="108"/>
      <c r="P158" s="108"/>
      <c r="Q158" s="108"/>
      <c r="R158" s="108"/>
      <c r="S158" s="108"/>
      <c r="T158" s="108"/>
      <c r="U158" s="108"/>
      <c r="V158" s="108"/>
      <c r="W158" s="108"/>
      <c r="X158" s="26"/>
    </row>
    <row r="159" spans="1:24" ht="12.75">
      <c r="A159" s="1" t="s">
        <v>716</v>
      </c>
      <c r="J159" s="108"/>
      <c r="K159" s="108"/>
      <c r="L159" s="108"/>
      <c r="M159" s="108"/>
      <c r="N159" s="108"/>
      <c r="O159" s="108"/>
      <c r="P159" s="108"/>
      <c r="Q159" s="108"/>
      <c r="R159" s="108"/>
      <c r="S159" s="108"/>
      <c r="T159" s="108"/>
      <c r="U159" s="108"/>
      <c r="V159" s="108"/>
      <c r="W159" s="108"/>
      <c r="X159" s="26"/>
    </row>
    <row r="160" spans="1:24" ht="12.75">
      <c r="A160" s="1" t="s">
        <v>717</v>
      </c>
      <c r="J160" s="108"/>
      <c r="K160" s="108"/>
      <c r="L160" s="108"/>
      <c r="M160" s="108"/>
      <c r="N160" s="108"/>
      <c r="O160" s="108"/>
      <c r="P160" s="108"/>
      <c r="Q160" s="108"/>
      <c r="R160" s="108"/>
      <c r="S160" s="108"/>
      <c r="T160" s="108"/>
      <c r="U160" s="108"/>
      <c r="V160" s="108"/>
      <c r="W160" s="108"/>
      <c r="X160" s="26"/>
    </row>
    <row r="161" spans="1:24" ht="12.75">
      <c r="A161" s="1" t="s">
        <v>718</v>
      </c>
      <c r="J161" s="108"/>
      <c r="K161" s="108"/>
      <c r="L161" s="108"/>
      <c r="M161" s="108"/>
      <c r="N161" s="108"/>
      <c r="O161" s="108"/>
      <c r="P161" s="108"/>
      <c r="Q161" s="108"/>
      <c r="R161" s="108"/>
      <c r="S161" s="108"/>
      <c r="T161" s="108"/>
      <c r="U161" s="108"/>
      <c r="V161" s="108"/>
      <c r="W161" s="108"/>
      <c r="X161" s="26"/>
    </row>
    <row r="162" spans="1:24" ht="12.75">
      <c r="A162" s="1" t="s">
        <v>719</v>
      </c>
      <c r="J162" s="108"/>
      <c r="K162" s="108"/>
      <c r="L162" s="108"/>
      <c r="M162" s="108"/>
      <c r="N162" s="108"/>
      <c r="O162" s="108"/>
      <c r="P162" s="108"/>
      <c r="Q162" s="108"/>
      <c r="R162" s="108"/>
      <c r="S162" s="108"/>
      <c r="T162" s="108"/>
      <c r="U162" s="108"/>
      <c r="V162" s="108"/>
      <c r="W162" s="108"/>
      <c r="X162" s="26"/>
    </row>
    <row r="163" spans="1:24" ht="12.75">
      <c r="A163" s="1" t="s">
        <v>720</v>
      </c>
      <c r="J163" s="108"/>
      <c r="K163" s="108"/>
      <c r="L163" s="108"/>
      <c r="M163" s="108"/>
      <c r="N163" s="108"/>
      <c r="O163" s="108"/>
      <c r="P163" s="108"/>
      <c r="Q163" s="108"/>
      <c r="R163" s="108"/>
      <c r="S163" s="108"/>
      <c r="T163" s="108"/>
      <c r="U163" s="108"/>
      <c r="V163" s="108"/>
      <c r="W163" s="108"/>
      <c r="X163" s="26"/>
    </row>
    <row r="164" spans="1:24" ht="12.75">
      <c r="A164" s="1" t="s">
        <v>721</v>
      </c>
      <c r="J164" s="108"/>
      <c r="K164" s="108"/>
      <c r="L164" s="108"/>
      <c r="M164" s="108"/>
      <c r="N164" s="108"/>
      <c r="O164" s="108"/>
      <c r="P164" s="108"/>
      <c r="Q164" s="108"/>
      <c r="R164" s="108"/>
      <c r="S164" s="108"/>
      <c r="T164" s="108"/>
      <c r="U164" s="108"/>
      <c r="V164" s="108"/>
      <c r="W164" s="108"/>
      <c r="X164" s="26"/>
    </row>
    <row r="165" spans="1:24" ht="12.75">
      <c r="A165" s="1" t="s">
        <v>722</v>
      </c>
      <c r="J165" s="108"/>
      <c r="K165" s="108"/>
      <c r="L165" s="108"/>
      <c r="M165" s="108"/>
      <c r="N165" s="108"/>
      <c r="O165" s="108"/>
      <c r="P165" s="108"/>
      <c r="Q165" s="108"/>
      <c r="R165" s="108"/>
      <c r="S165" s="108"/>
      <c r="T165" s="108"/>
      <c r="U165" s="108"/>
      <c r="V165" s="108"/>
      <c r="W165" s="108"/>
      <c r="X165" s="26"/>
    </row>
    <row r="166" spans="1:24" ht="12.75">
      <c r="A166" s="1" t="s">
        <v>723</v>
      </c>
      <c r="J166" s="108"/>
      <c r="K166" s="108"/>
      <c r="L166" s="108"/>
      <c r="M166" s="108"/>
      <c r="N166" s="108"/>
      <c r="O166" s="108"/>
      <c r="P166" s="108"/>
      <c r="Q166" s="108"/>
      <c r="R166" s="108"/>
      <c r="S166" s="108"/>
      <c r="T166" s="108"/>
      <c r="U166" s="108"/>
      <c r="V166" s="108"/>
      <c r="W166" s="108"/>
      <c r="X166" s="26"/>
    </row>
    <row r="167" spans="1:24" ht="12.75">
      <c r="A167" s="1" t="s">
        <v>724</v>
      </c>
      <c r="J167" s="108"/>
      <c r="K167" s="108"/>
      <c r="L167" s="108"/>
      <c r="M167" s="108"/>
      <c r="N167" s="108"/>
      <c r="O167" s="108"/>
      <c r="P167" s="108"/>
      <c r="Q167" s="108"/>
      <c r="R167" s="108"/>
      <c r="S167" s="108"/>
      <c r="T167" s="108"/>
      <c r="U167" s="108"/>
      <c r="V167" s="108"/>
      <c r="W167" s="108"/>
      <c r="X167" s="26"/>
    </row>
    <row r="168" spans="1:24" ht="12.75">
      <c r="A168" s="1" t="s">
        <v>725</v>
      </c>
      <c r="J168" s="108"/>
      <c r="K168" s="108"/>
      <c r="L168" s="108"/>
      <c r="M168" s="108"/>
      <c r="N168" s="108"/>
      <c r="O168" s="108"/>
      <c r="P168" s="108"/>
      <c r="Q168" s="108"/>
      <c r="R168" s="108"/>
      <c r="S168" s="108"/>
      <c r="T168" s="108"/>
      <c r="U168" s="108"/>
      <c r="V168" s="108"/>
      <c r="W168" s="108"/>
      <c r="X168" s="26"/>
    </row>
    <row r="169" spans="1:24" ht="12.75">
      <c r="A169" s="1" t="s">
        <v>726</v>
      </c>
      <c r="J169" s="108"/>
      <c r="K169" s="108"/>
      <c r="L169" s="108"/>
      <c r="M169" s="108"/>
      <c r="N169" s="108"/>
      <c r="O169" s="108"/>
      <c r="P169" s="108"/>
      <c r="Q169" s="108"/>
      <c r="R169" s="108"/>
      <c r="S169" s="108"/>
      <c r="T169" s="108"/>
      <c r="U169" s="108"/>
      <c r="V169" s="108"/>
      <c r="W169" s="108"/>
      <c r="X169" s="26"/>
    </row>
    <row r="170" spans="1:24" ht="12.75">
      <c r="A170" s="1" t="s">
        <v>727</v>
      </c>
      <c r="J170" s="108"/>
      <c r="K170" s="108"/>
      <c r="L170" s="108"/>
      <c r="M170" s="108"/>
      <c r="N170" s="108"/>
      <c r="O170" s="108"/>
      <c r="P170" s="108"/>
      <c r="Q170" s="108"/>
      <c r="R170" s="108"/>
      <c r="S170" s="108"/>
      <c r="T170" s="108"/>
      <c r="U170" s="108"/>
      <c r="V170" s="108"/>
      <c r="W170" s="108"/>
      <c r="X170" s="26"/>
    </row>
    <row r="171" spans="1:24" ht="12.75">
      <c r="A171" s="1" t="s">
        <v>728</v>
      </c>
      <c r="J171" s="108"/>
      <c r="K171" s="108"/>
      <c r="L171" s="108"/>
      <c r="M171" s="108"/>
      <c r="N171" s="108"/>
      <c r="O171" s="108"/>
      <c r="P171" s="108"/>
      <c r="Q171" s="108"/>
      <c r="R171" s="108"/>
      <c r="S171" s="108"/>
      <c r="T171" s="108"/>
      <c r="U171" s="108"/>
      <c r="V171" s="108"/>
      <c r="W171" s="108"/>
      <c r="X171" s="26"/>
    </row>
    <row r="172" spans="1:24" ht="12.75">
      <c r="A172" s="1" t="s">
        <v>729</v>
      </c>
      <c r="J172" s="108"/>
      <c r="K172" s="108"/>
      <c r="L172" s="108"/>
      <c r="M172" s="108"/>
      <c r="N172" s="108"/>
      <c r="O172" s="108"/>
      <c r="P172" s="108"/>
      <c r="Q172" s="108"/>
      <c r="R172" s="108"/>
      <c r="S172" s="108"/>
      <c r="T172" s="108"/>
      <c r="U172" s="108"/>
      <c r="V172" s="108"/>
      <c r="W172" s="108"/>
      <c r="X172" s="26"/>
    </row>
    <row r="173" spans="1:24" ht="12.75">
      <c r="A173" s="1" t="s">
        <v>730</v>
      </c>
      <c r="J173" s="108"/>
      <c r="K173" s="108"/>
      <c r="L173" s="108"/>
      <c r="M173" s="108"/>
      <c r="N173" s="108"/>
      <c r="O173" s="108"/>
      <c r="P173" s="108"/>
      <c r="Q173" s="108"/>
      <c r="R173" s="108"/>
      <c r="S173" s="108"/>
      <c r="T173" s="108"/>
      <c r="U173" s="108"/>
      <c r="V173" s="108"/>
      <c r="W173" s="108"/>
      <c r="X173" s="26"/>
    </row>
    <row r="174" spans="1:24" ht="12.75">
      <c r="A174" s="1" t="s">
        <v>731</v>
      </c>
      <c r="J174" s="108"/>
      <c r="K174" s="108"/>
      <c r="L174" s="108"/>
      <c r="M174" s="108"/>
      <c r="N174" s="108"/>
      <c r="O174" s="108"/>
      <c r="P174" s="108"/>
      <c r="Q174" s="108"/>
      <c r="R174" s="108"/>
      <c r="S174" s="108"/>
      <c r="T174" s="108"/>
      <c r="U174" s="108"/>
      <c r="V174" s="108"/>
      <c r="W174" s="108"/>
      <c r="X174" s="26"/>
    </row>
    <row r="175" spans="1:24" ht="12.75">
      <c r="A175" s="1" t="s">
        <v>732</v>
      </c>
      <c r="J175" s="108"/>
      <c r="K175" s="108"/>
      <c r="L175" s="108"/>
      <c r="M175" s="108"/>
      <c r="N175" s="108"/>
      <c r="O175" s="108"/>
      <c r="P175" s="108"/>
      <c r="Q175" s="108"/>
      <c r="R175" s="108"/>
      <c r="S175" s="108"/>
      <c r="T175" s="108"/>
      <c r="U175" s="108"/>
      <c r="V175" s="108"/>
      <c r="W175" s="108"/>
      <c r="X175" s="26"/>
    </row>
    <row r="176" spans="1:24" ht="12.75">
      <c r="A176" s="1" t="s">
        <v>733</v>
      </c>
      <c r="J176" s="108"/>
      <c r="K176" s="108"/>
      <c r="L176" s="108"/>
      <c r="M176" s="108"/>
      <c r="N176" s="108"/>
      <c r="O176" s="108"/>
      <c r="P176" s="108"/>
      <c r="Q176" s="108"/>
      <c r="R176" s="108"/>
      <c r="S176" s="108"/>
      <c r="T176" s="108"/>
      <c r="U176" s="108"/>
      <c r="V176" s="108"/>
      <c r="W176" s="108"/>
      <c r="X176" s="26"/>
    </row>
    <row r="177" spans="1:24" ht="12.75">
      <c r="A177" s="1" t="s">
        <v>734</v>
      </c>
      <c r="J177" s="108"/>
      <c r="K177" s="108"/>
      <c r="L177" s="108"/>
      <c r="M177" s="108"/>
      <c r="N177" s="108"/>
      <c r="O177" s="108"/>
      <c r="P177" s="108"/>
      <c r="Q177" s="108"/>
      <c r="R177" s="108"/>
      <c r="S177" s="108"/>
      <c r="T177" s="108"/>
      <c r="U177" s="108"/>
      <c r="V177" s="108"/>
      <c r="W177" s="108"/>
      <c r="X177" s="26"/>
    </row>
    <row r="178" spans="1:24" ht="12.75">
      <c r="A178" s="1" t="s">
        <v>735</v>
      </c>
      <c r="J178" s="108"/>
      <c r="K178" s="108"/>
      <c r="L178" s="108"/>
      <c r="M178" s="108"/>
      <c r="N178" s="108"/>
      <c r="O178" s="108"/>
      <c r="P178" s="108"/>
      <c r="Q178" s="108"/>
      <c r="R178" s="108"/>
      <c r="S178" s="108"/>
      <c r="T178" s="108"/>
      <c r="U178" s="108"/>
      <c r="V178" s="108"/>
      <c r="W178" s="108"/>
      <c r="X178" s="26"/>
    </row>
    <row r="179" spans="1:24" ht="12.75">
      <c r="A179" s="1" t="s">
        <v>736</v>
      </c>
      <c r="J179" s="108"/>
      <c r="K179" s="108"/>
      <c r="L179" s="108"/>
      <c r="M179" s="108"/>
      <c r="N179" s="108"/>
      <c r="O179" s="108"/>
      <c r="P179" s="108"/>
      <c r="Q179" s="108"/>
      <c r="R179" s="108"/>
      <c r="S179" s="108"/>
      <c r="T179" s="108"/>
      <c r="U179" s="108"/>
      <c r="V179" s="108"/>
      <c r="W179" s="108"/>
      <c r="X179" s="26"/>
    </row>
    <row r="180" spans="1:24" ht="12.75">
      <c r="A180" s="1" t="s">
        <v>737</v>
      </c>
      <c r="J180" s="108"/>
      <c r="K180" s="108"/>
      <c r="L180" s="108"/>
      <c r="M180" s="108"/>
      <c r="N180" s="108"/>
      <c r="O180" s="108"/>
      <c r="P180" s="108"/>
      <c r="Q180" s="108"/>
      <c r="R180" s="108"/>
      <c r="S180" s="108"/>
      <c r="T180" s="108"/>
      <c r="U180" s="108"/>
      <c r="V180" s="108"/>
      <c r="W180" s="108"/>
      <c r="X180" s="26"/>
    </row>
    <row r="181" spans="1:24" ht="12.75">
      <c r="A181" s="1" t="s">
        <v>177</v>
      </c>
      <c r="J181" s="108" t="s">
        <v>180</v>
      </c>
      <c r="K181" s="108"/>
      <c r="L181" s="108"/>
      <c r="M181" s="108"/>
      <c r="N181" s="108"/>
      <c r="O181" s="108"/>
      <c r="P181" s="108"/>
      <c r="Q181" s="108"/>
      <c r="R181" s="108"/>
      <c r="S181" s="108"/>
      <c r="T181" s="108"/>
      <c r="U181" s="108"/>
      <c r="V181" s="108"/>
      <c r="W181" s="108"/>
      <c r="X181" s="26"/>
    </row>
    <row r="182" spans="1:24" ht="12.75">
      <c r="A182" s="1" t="s">
        <v>178</v>
      </c>
      <c r="J182" s="108" t="s">
        <v>179</v>
      </c>
      <c r="K182" s="108"/>
      <c r="L182" s="108"/>
      <c r="M182" s="108"/>
      <c r="N182" s="108"/>
      <c r="O182" s="108"/>
      <c r="P182" s="108"/>
      <c r="Q182" s="108"/>
      <c r="R182" s="108"/>
      <c r="S182" s="108"/>
      <c r="T182" s="108"/>
      <c r="U182" s="108"/>
      <c r="V182" s="108"/>
      <c r="W182" s="108"/>
      <c r="X182" s="26"/>
    </row>
    <row r="183" spans="1:52" ht="15">
      <c r="A183" s="4" t="s">
        <v>229</v>
      </c>
      <c r="B183" s="4"/>
      <c r="C183" s="4"/>
      <c r="D183" s="4"/>
      <c r="E183" s="4"/>
      <c r="F183" s="4"/>
      <c r="G183" s="4" t="s">
        <v>227</v>
      </c>
      <c r="H183" s="4"/>
      <c r="I183" s="4"/>
      <c r="J183" s="576" t="s">
        <v>252</v>
      </c>
      <c r="K183" s="576"/>
      <c r="L183" s="576"/>
      <c r="M183" s="576" t="s">
        <v>253</v>
      </c>
      <c r="N183" s="576"/>
      <c r="O183" s="576"/>
      <c r="P183" s="576" t="s">
        <v>254</v>
      </c>
      <c r="Q183" s="576"/>
      <c r="R183" s="576"/>
      <c r="S183" s="576" t="s">
        <v>255</v>
      </c>
      <c r="T183" s="576"/>
      <c r="U183" s="576"/>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row>
    <row r="184" spans="1:21" ht="12.75">
      <c r="A184" s="1" t="s">
        <v>230</v>
      </c>
      <c r="G184" s="1" t="s">
        <v>250</v>
      </c>
      <c r="J184" s="173">
        <v>0</v>
      </c>
      <c r="K184" s="173"/>
      <c r="L184" s="173"/>
      <c r="M184" s="173">
        <v>0</v>
      </c>
      <c r="N184" s="173"/>
      <c r="O184" s="173"/>
      <c r="P184" s="173">
        <v>0</v>
      </c>
      <c r="Q184" s="173"/>
      <c r="R184" s="173"/>
      <c r="S184" s="173">
        <v>0</v>
      </c>
      <c r="T184" s="173"/>
      <c r="U184" s="173"/>
    </row>
    <row r="185" spans="1:21" ht="12.75">
      <c r="A185" s="1" t="s">
        <v>231</v>
      </c>
      <c r="G185" s="1" t="s">
        <v>250</v>
      </c>
      <c r="J185" s="173">
        <v>1</v>
      </c>
      <c r="K185" s="173"/>
      <c r="L185" s="173"/>
      <c r="M185" s="173">
        <v>4</v>
      </c>
      <c r="N185" s="173"/>
      <c r="O185" s="173"/>
      <c r="P185" s="173">
        <v>0</v>
      </c>
      <c r="Q185" s="173"/>
      <c r="R185" s="173"/>
      <c r="S185" s="173">
        <v>0</v>
      </c>
      <c r="T185" s="173"/>
      <c r="U185" s="173"/>
    </row>
    <row r="186" spans="1:21" ht="12.75">
      <c r="A186" s="1" t="s">
        <v>232</v>
      </c>
      <c r="G186" s="1" t="s">
        <v>250</v>
      </c>
      <c r="J186" s="173">
        <v>2</v>
      </c>
      <c r="K186" s="173"/>
      <c r="L186" s="173"/>
      <c r="M186" s="173">
        <v>6</v>
      </c>
      <c r="N186" s="173"/>
      <c r="O186" s="173"/>
      <c r="P186" s="173">
        <v>0</v>
      </c>
      <c r="Q186" s="173"/>
      <c r="R186" s="173"/>
      <c r="S186" s="173">
        <v>0</v>
      </c>
      <c r="T186" s="173"/>
      <c r="U186" s="173"/>
    </row>
    <row r="187" spans="1:21" ht="12.75">
      <c r="A187" s="1" t="s">
        <v>233</v>
      </c>
      <c r="G187" s="1" t="s">
        <v>250</v>
      </c>
      <c r="J187" s="173">
        <v>2</v>
      </c>
      <c r="K187" s="173"/>
      <c r="L187" s="173"/>
      <c r="M187" s="173" t="s">
        <v>106</v>
      </c>
      <c r="N187" s="173"/>
      <c r="O187" s="173"/>
      <c r="P187" s="173">
        <v>0</v>
      </c>
      <c r="Q187" s="173"/>
      <c r="R187" s="173"/>
      <c r="S187" s="173">
        <v>0</v>
      </c>
      <c r="T187" s="173"/>
      <c r="U187" s="173"/>
    </row>
    <row r="188" spans="1:21" ht="12.75">
      <c r="A188" s="1" t="s">
        <v>234</v>
      </c>
      <c r="G188" s="1" t="s">
        <v>250</v>
      </c>
      <c r="J188" s="173">
        <v>3</v>
      </c>
      <c r="K188" s="173"/>
      <c r="L188" s="173"/>
      <c r="M188" s="173">
        <v>4</v>
      </c>
      <c r="N188" s="173"/>
      <c r="O188" s="173"/>
      <c r="P188" s="173">
        <v>0</v>
      </c>
      <c r="Q188" s="173"/>
      <c r="R188" s="173"/>
      <c r="S188" s="173">
        <v>0</v>
      </c>
      <c r="T188" s="173"/>
      <c r="U188" s="173"/>
    </row>
    <row r="189" spans="1:21" ht="12.75">
      <c r="A189" s="1" t="s">
        <v>235</v>
      </c>
      <c r="G189" s="1" t="s">
        <v>250</v>
      </c>
      <c r="J189" s="173">
        <v>4</v>
      </c>
      <c r="K189" s="173"/>
      <c r="L189" s="173"/>
      <c r="M189" s="173">
        <v>6</v>
      </c>
      <c r="N189" s="173"/>
      <c r="O189" s="173"/>
      <c r="P189" s="173">
        <v>0</v>
      </c>
      <c r="Q189" s="173"/>
      <c r="R189" s="173"/>
      <c r="S189" s="173">
        <v>0</v>
      </c>
      <c r="T189" s="173"/>
      <c r="U189" s="173"/>
    </row>
    <row r="190" spans="1:21" ht="12.75">
      <c r="A190" s="1" t="s">
        <v>236</v>
      </c>
      <c r="G190" s="1" t="s">
        <v>250</v>
      </c>
      <c r="J190" s="173">
        <v>3</v>
      </c>
      <c r="K190" s="173"/>
      <c r="L190" s="173"/>
      <c r="M190" s="173" t="s">
        <v>106</v>
      </c>
      <c r="N190" s="173"/>
      <c r="O190" s="173"/>
      <c r="P190" s="173">
        <v>1</v>
      </c>
      <c r="Q190" s="173"/>
      <c r="R190" s="173"/>
      <c r="S190" s="173">
        <v>0</v>
      </c>
      <c r="T190" s="173"/>
      <c r="U190" s="173"/>
    </row>
    <row r="191" spans="1:21" ht="12.75">
      <c r="A191" s="1" t="s">
        <v>237</v>
      </c>
      <c r="G191" s="1" t="s">
        <v>250</v>
      </c>
      <c r="J191" s="173">
        <v>4</v>
      </c>
      <c r="K191" s="173"/>
      <c r="L191" s="173"/>
      <c r="M191" s="173">
        <v>4</v>
      </c>
      <c r="N191" s="173"/>
      <c r="O191" s="173"/>
      <c r="P191" s="173">
        <v>1</v>
      </c>
      <c r="Q191" s="173"/>
      <c r="R191" s="173"/>
      <c r="S191" s="173">
        <v>0</v>
      </c>
      <c r="T191" s="173"/>
      <c r="U191" s="173"/>
    </row>
    <row r="192" spans="1:21" ht="12.75">
      <c r="A192" s="1" t="s">
        <v>238</v>
      </c>
      <c r="G192" s="1" t="s">
        <v>250</v>
      </c>
      <c r="J192" s="173">
        <v>5</v>
      </c>
      <c r="K192" s="173"/>
      <c r="L192" s="173"/>
      <c r="M192" s="173">
        <v>6</v>
      </c>
      <c r="N192" s="173"/>
      <c r="O192" s="173"/>
      <c r="P192" s="173">
        <v>1</v>
      </c>
      <c r="Q192" s="173"/>
      <c r="R192" s="173"/>
      <c r="S192" s="173">
        <v>0</v>
      </c>
      <c r="T192" s="173"/>
      <c r="U192" s="173"/>
    </row>
    <row r="193" spans="1:21" ht="12.75">
      <c r="A193" s="1" t="s">
        <v>239</v>
      </c>
      <c r="G193" s="1" t="s">
        <v>251</v>
      </c>
      <c r="J193" s="173">
        <v>6</v>
      </c>
      <c r="K193" s="173"/>
      <c r="L193" s="173"/>
      <c r="M193" s="173" t="s">
        <v>106</v>
      </c>
      <c r="N193" s="173"/>
      <c r="O193" s="173"/>
      <c r="P193" s="173">
        <v>1</v>
      </c>
      <c r="Q193" s="173"/>
      <c r="R193" s="173"/>
      <c r="S193" s="173">
        <v>1</v>
      </c>
      <c r="T193" s="173"/>
      <c r="U193" s="173"/>
    </row>
    <row r="194" spans="1:21" ht="12.75">
      <c r="A194" s="1" t="s">
        <v>240</v>
      </c>
      <c r="G194" s="1" t="s">
        <v>251</v>
      </c>
      <c r="J194" s="173">
        <v>9</v>
      </c>
      <c r="K194" s="173"/>
      <c r="L194" s="173"/>
      <c r="M194" s="173">
        <v>4</v>
      </c>
      <c r="N194" s="173"/>
      <c r="O194" s="173"/>
      <c r="P194" s="173">
        <v>1</v>
      </c>
      <c r="Q194" s="173"/>
      <c r="R194" s="173"/>
      <c r="S194" s="173">
        <v>1</v>
      </c>
      <c r="T194" s="173"/>
      <c r="U194" s="173"/>
    </row>
    <row r="195" spans="1:21" ht="12.75">
      <c r="A195" s="1" t="s">
        <v>241</v>
      </c>
      <c r="G195" s="1" t="s">
        <v>251</v>
      </c>
      <c r="J195" s="173">
        <v>12</v>
      </c>
      <c r="K195" s="173"/>
      <c r="L195" s="173"/>
      <c r="M195" s="173">
        <v>6</v>
      </c>
      <c r="N195" s="173"/>
      <c r="O195" s="173"/>
      <c r="P195" s="173">
        <v>1</v>
      </c>
      <c r="Q195" s="173"/>
      <c r="R195" s="173"/>
      <c r="S195" s="173">
        <v>1</v>
      </c>
      <c r="T195" s="173"/>
      <c r="U195" s="173"/>
    </row>
    <row r="196" spans="1:21" ht="12.75">
      <c r="A196" s="1" t="s">
        <v>242</v>
      </c>
      <c r="G196" s="1" t="s">
        <v>251</v>
      </c>
      <c r="J196" s="173">
        <v>7</v>
      </c>
      <c r="K196" s="173"/>
      <c r="L196" s="173"/>
      <c r="M196" s="173" t="s">
        <v>106</v>
      </c>
      <c r="N196" s="173"/>
      <c r="O196" s="173"/>
      <c r="P196" s="173">
        <v>0</v>
      </c>
      <c r="Q196" s="173"/>
      <c r="R196" s="173"/>
      <c r="S196" s="173">
        <v>1</v>
      </c>
      <c r="T196" s="173"/>
      <c r="U196" s="173"/>
    </row>
    <row r="197" spans="1:21" ht="12.75">
      <c r="A197" s="1" t="s">
        <v>226</v>
      </c>
      <c r="G197" s="1" t="s">
        <v>251</v>
      </c>
      <c r="J197" s="173">
        <v>10</v>
      </c>
      <c r="K197" s="173"/>
      <c r="L197" s="173"/>
      <c r="M197" s="173">
        <v>4</v>
      </c>
      <c r="N197" s="173"/>
      <c r="O197" s="173"/>
      <c r="P197" s="173">
        <v>0</v>
      </c>
      <c r="Q197" s="173"/>
      <c r="R197" s="173"/>
      <c r="S197" s="173">
        <v>1</v>
      </c>
      <c r="T197" s="173"/>
      <c r="U197" s="173"/>
    </row>
    <row r="198" spans="1:21" ht="12.75">
      <c r="A198" s="1" t="s">
        <v>243</v>
      </c>
      <c r="G198" s="1" t="s">
        <v>251</v>
      </c>
      <c r="J198" s="173">
        <v>13</v>
      </c>
      <c r="K198" s="173"/>
      <c r="L198" s="173"/>
      <c r="M198" s="173">
        <v>6</v>
      </c>
      <c r="N198" s="173"/>
      <c r="O198" s="173"/>
      <c r="P198" s="173">
        <v>0</v>
      </c>
      <c r="Q198" s="173"/>
      <c r="R198" s="173"/>
      <c r="S198" s="173">
        <v>1</v>
      </c>
      <c r="T198" s="173"/>
      <c r="U198" s="173"/>
    </row>
    <row r="199" spans="1:21" ht="12.75">
      <c r="A199" s="1" t="s">
        <v>244</v>
      </c>
      <c r="G199" s="1" t="s">
        <v>251</v>
      </c>
      <c r="J199" s="173">
        <v>8</v>
      </c>
      <c r="K199" s="173"/>
      <c r="L199" s="173"/>
      <c r="M199" s="173" t="s">
        <v>106</v>
      </c>
      <c r="N199" s="173"/>
      <c r="O199" s="173"/>
      <c r="P199" s="173">
        <v>2</v>
      </c>
      <c r="Q199" s="173"/>
      <c r="R199" s="173"/>
      <c r="S199" s="173">
        <v>1</v>
      </c>
      <c r="T199" s="173"/>
      <c r="U199" s="173"/>
    </row>
    <row r="200" spans="1:21" ht="12.75">
      <c r="A200" s="1" t="s">
        <v>245</v>
      </c>
      <c r="G200" s="1" t="s">
        <v>251</v>
      </c>
      <c r="J200" s="173">
        <v>11</v>
      </c>
      <c r="K200" s="173"/>
      <c r="L200" s="173"/>
      <c r="M200" s="173">
        <v>4</v>
      </c>
      <c r="N200" s="173"/>
      <c r="O200" s="173"/>
      <c r="P200" s="173">
        <v>2</v>
      </c>
      <c r="Q200" s="173"/>
      <c r="R200" s="173"/>
      <c r="S200" s="173">
        <v>1</v>
      </c>
      <c r="T200" s="173"/>
      <c r="U200" s="173"/>
    </row>
    <row r="201" spans="1:21" ht="12.75">
      <c r="A201" s="1" t="s">
        <v>246</v>
      </c>
      <c r="G201" s="1" t="s">
        <v>251</v>
      </c>
      <c r="J201" s="173">
        <v>14</v>
      </c>
      <c r="K201" s="173"/>
      <c r="L201" s="173"/>
      <c r="M201" s="173">
        <v>6</v>
      </c>
      <c r="N201" s="173"/>
      <c r="O201" s="173"/>
      <c r="P201" s="173">
        <v>2</v>
      </c>
      <c r="Q201" s="173"/>
      <c r="R201" s="173"/>
      <c r="S201" s="173">
        <v>1</v>
      </c>
      <c r="T201" s="173"/>
      <c r="U201" s="173"/>
    </row>
    <row r="202" spans="1:52" ht="15">
      <c r="A202" s="4" t="s">
        <v>247</v>
      </c>
      <c r="B202" s="4"/>
      <c r="C202" s="4"/>
      <c r="D202" s="4"/>
      <c r="E202" s="4"/>
      <c r="F202" s="4"/>
      <c r="G202" s="4"/>
      <c r="H202" s="4"/>
      <c r="I202" s="4"/>
      <c r="J202" s="576" t="s">
        <v>252</v>
      </c>
      <c r="K202" s="576"/>
      <c r="L202" s="576"/>
      <c r="M202" s="576" t="s">
        <v>253</v>
      </c>
      <c r="N202" s="576"/>
      <c r="O202" s="576"/>
      <c r="P202" s="576" t="s">
        <v>254</v>
      </c>
      <c r="Q202" s="576"/>
      <c r="R202" s="576"/>
      <c r="S202" s="576" t="s">
        <v>255</v>
      </c>
      <c r="T202" s="576"/>
      <c r="U202" s="576"/>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row>
    <row r="203" spans="1:21" ht="12.75">
      <c r="A203" s="1" t="s">
        <v>248</v>
      </c>
      <c r="J203" s="173">
        <v>1</v>
      </c>
      <c r="K203" s="173"/>
      <c r="L203" s="173"/>
      <c r="M203" s="173" t="s">
        <v>106</v>
      </c>
      <c r="N203" s="173"/>
      <c r="O203" s="173"/>
      <c r="P203" s="173">
        <v>0</v>
      </c>
      <c r="Q203" s="173"/>
      <c r="R203" s="173"/>
      <c r="S203" s="173">
        <v>0</v>
      </c>
      <c r="T203" s="173"/>
      <c r="U203" s="173"/>
    </row>
    <row r="204" spans="1:21" ht="12.75">
      <c r="A204" s="1" t="s">
        <v>249</v>
      </c>
      <c r="J204" s="173">
        <v>2</v>
      </c>
      <c r="K204" s="173"/>
      <c r="L204" s="173"/>
      <c r="M204" s="173" t="s">
        <v>106</v>
      </c>
      <c r="N204" s="173"/>
      <c r="O204" s="173"/>
      <c r="P204" s="173">
        <v>2</v>
      </c>
      <c r="Q204" s="173"/>
      <c r="R204" s="173"/>
      <c r="S204" s="173">
        <v>0</v>
      </c>
      <c r="T204" s="173"/>
      <c r="U204" s="173"/>
    </row>
    <row r="205" spans="1:56" ht="15">
      <c r="A205" s="4" t="s">
        <v>268</v>
      </c>
      <c r="B205" s="4"/>
      <c r="C205" s="4"/>
      <c r="D205" s="4"/>
      <c r="E205" s="4"/>
      <c r="F205" s="4"/>
      <c r="G205" s="4"/>
      <c r="H205" s="4"/>
      <c r="I205" s="4"/>
      <c r="J205" s="4"/>
      <c r="K205" s="4"/>
      <c r="L205" s="4"/>
      <c r="M205" s="4"/>
      <c r="N205" s="576"/>
      <c r="O205" s="576"/>
      <c r="P205" s="576"/>
      <c r="Q205" s="576"/>
      <c r="R205" s="576"/>
      <c r="S205" s="576"/>
      <c r="T205" s="576"/>
      <c r="U205" s="576"/>
      <c r="V205" s="576"/>
      <c r="W205" s="576"/>
      <c r="X205" s="576"/>
      <c r="Y205" s="576"/>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row>
    <row r="206" spans="1:6" ht="12.75">
      <c r="A206" s="1" t="s">
        <v>269</v>
      </c>
      <c r="F206" s="1">
        <v>1</v>
      </c>
    </row>
    <row r="207" spans="1:6" ht="12.75">
      <c r="A207" s="1" t="s">
        <v>270</v>
      </c>
      <c r="F207" s="1">
        <v>1</v>
      </c>
    </row>
    <row r="208" spans="1:6" ht="12.75">
      <c r="A208" s="1" t="s">
        <v>271</v>
      </c>
      <c r="F208" s="1">
        <v>1</v>
      </c>
    </row>
    <row r="209" spans="1:6" ht="12.75">
      <c r="A209" s="1" t="s">
        <v>272</v>
      </c>
      <c r="F209" s="1">
        <v>1</v>
      </c>
    </row>
    <row r="210" spans="1:6" ht="12.75">
      <c r="A210" s="1" t="s">
        <v>273</v>
      </c>
      <c r="F210" s="1">
        <v>1</v>
      </c>
    </row>
    <row r="211" spans="1:6" ht="12.75">
      <c r="A211" s="1" t="s">
        <v>274</v>
      </c>
      <c r="F211" s="1">
        <v>1</v>
      </c>
    </row>
    <row r="212" spans="1:6" ht="12.75">
      <c r="A212" s="1" t="s">
        <v>275</v>
      </c>
      <c r="F212" s="1">
        <v>1</v>
      </c>
    </row>
    <row r="213" spans="1:6" ht="12.75">
      <c r="A213" s="1" t="s">
        <v>276</v>
      </c>
      <c r="F213" s="1">
        <v>1</v>
      </c>
    </row>
    <row r="214" spans="1:6" ht="12.75">
      <c r="A214" s="1" t="s">
        <v>277</v>
      </c>
      <c r="F214" s="1">
        <v>1</v>
      </c>
    </row>
    <row r="215" spans="1:6" ht="12.75">
      <c r="A215" s="1" t="s">
        <v>278</v>
      </c>
      <c r="F215" s="1">
        <v>1</v>
      </c>
    </row>
    <row r="216" spans="1:6" ht="12.75">
      <c r="A216" s="1" t="s">
        <v>279</v>
      </c>
      <c r="F216" s="1">
        <v>1</v>
      </c>
    </row>
    <row r="217" spans="1:6" ht="12.75">
      <c r="A217" s="1" t="s">
        <v>280</v>
      </c>
      <c r="F217" s="1">
        <v>1</v>
      </c>
    </row>
    <row r="218" spans="1:6" ht="12.75">
      <c r="A218" s="1" t="s">
        <v>281</v>
      </c>
      <c r="F218" s="1">
        <v>1</v>
      </c>
    </row>
    <row r="219" spans="1:6" ht="12.75">
      <c r="A219" s="1" t="s">
        <v>282</v>
      </c>
      <c r="F219" s="1">
        <v>1</v>
      </c>
    </row>
    <row r="220" spans="1:6" ht="12.75">
      <c r="A220" s="1" t="s">
        <v>283</v>
      </c>
      <c r="F220" s="1">
        <v>1</v>
      </c>
    </row>
    <row r="221" spans="1:6" ht="12.75">
      <c r="A221" s="1" t="s">
        <v>284</v>
      </c>
      <c r="F221" s="1">
        <v>1</v>
      </c>
    </row>
    <row r="222" spans="1:6" ht="12.75">
      <c r="A222" s="1" t="s">
        <v>744</v>
      </c>
      <c r="F222" s="1">
        <v>2</v>
      </c>
    </row>
    <row r="223" spans="1:6" ht="12.75">
      <c r="A223" s="1" t="s">
        <v>745</v>
      </c>
      <c r="F223" s="1">
        <v>2</v>
      </c>
    </row>
    <row r="224" spans="1:6" ht="12.75">
      <c r="A224" s="1" t="s">
        <v>746</v>
      </c>
      <c r="F224" s="1">
        <v>2</v>
      </c>
    </row>
    <row r="225" spans="1:6" ht="12.75">
      <c r="A225" s="1" t="s">
        <v>747</v>
      </c>
      <c r="F225" s="1">
        <v>2</v>
      </c>
    </row>
    <row r="226" spans="1:6" ht="12.75">
      <c r="A226" s="1" t="s">
        <v>748</v>
      </c>
      <c r="F226" s="1">
        <v>2</v>
      </c>
    </row>
    <row r="227" spans="1:6" ht="12.75">
      <c r="A227" s="1" t="s">
        <v>749</v>
      </c>
      <c r="F227" s="1">
        <v>2</v>
      </c>
    </row>
    <row r="228" spans="1:6" ht="12.75">
      <c r="A228" s="1" t="s">
        <v>750</v>
      </c>
      <c r="F228" s="1">
        <v>2</v>
      </c>
    </row>
    <row r="229" spans="1:6" ht="12.75">
      <c r="A229" s="1" t="s">
        <v>751</v>
      </c>
      <c r="F229" s="1">
        <v>2</v>
      </c>
    </row>
    <row r="230" spans="1:6" ht="12.75">
      <c r="A230" s="1" t="s">
        <v>752</v>
      </c>
      <c r="F230" s="1">
        <v>2</v>
      </c>
    </row>
    <row r="231" spans="1:6" ht="12.75">
      <c r="A231" s="1" t="s">
        <v>753</v>
      </c>
      <c r="F231" s="1">
        <v>2</v>
      </c>
    </row>
    <row r="232" spans="1:6" ht="12.75">
      <c r="A232" s="1" t="s">
        <v>754</v>
      </c>
      <c r="F232" s="1">
        <v>2</v>
      </c>
    </row>
    <row r="233" spans="1:6" ht="12.75">
      <c r="A233" s="1" t="s">
        <v>755</v>
      </c>
      <c r="F233" s="1">
        <v>2</v>
      </c>
    </row>
    <row r="234" spans="1:6" ht="12.75">
      <c r="A234" s="1" t="s">
        <v>756</v>
      </c>
      <c r="F234" s="1">
        <v>2</v>
      </c>
    </row>
    <row r="235" spans="1:6" ht="12.75">
      <c r="A235" s="1" t="s">
        <v>757</v>
      </c>
      <c r="F235" s="1">
        <v>2</v>
      </c>
    </row>
    <row r="236" spans="1:6" ht="12.75">
      <c r="A236" s="1" t="s">
        <v>758</v>
      </c>
      <c r="F236" s="1">
        <v>2</v>
      </c>
    </row>
    <row r="237" spans="1:6" ht="12.75">
      <c r="A237" s="1" t="s">
        <v>759</v>
      </c>
      <c r="F237" s="1">
        <v>2</v>
      </c>
    </row>
    <row r="238" spans="1:6" ht="12.75">
      <c r="A238" s="1" t="s">
        <v>760</v>
      </c>
      <c r="F238" s="1">
        <v>2</v>
      </c>
    </row>
    <row r="239" spans="1:6" ht="12.75">
      <c r="A239" s="1" t="s">
        <v>761</v>
      </c>
      <c r="F239" s="1">
        <v>2</v>
      </c>
    </row>
    <row r="240" spans="1:6" ht="12.75">
      <c r="A240" s="1" t="s">
        <v>762</v>
      </c>
      <c r="F240" s="1">
        <v>2</v>
      </c>
    </row>
    <row r="241" spans="1:6" ht="12.75">
      <c r="A241" s="1" t="s">
        <v>763</v>
      </c>
      <c r="F241" s="1">
        <v>2</v>
      </c>
    </row>
    <row r="242" spans="1:6" ht="12.75">
      <c r="A242" s="1" t="s">
        <v>764</v>
      </c>
      <c r="F242" s="1">
        <v>3</v>
      </c>
    </row>
    <row r="243" spans="1:6" ht="12.75">
      <c r="A243" s="1" t="s">
        <v>765</v>
      </c>
      <c r="F243" s="1">
        <v>3</v>
      </c>
    </row>
    <row r="244" spans="1:6" ht="12.75">
      <c r="A244" s="1" t="s">
        <v>766</v>
      </c>
      <c r="F244" s="1">
        <v>3</v>
      </c>
    </row>
    <row r="245" spans="1:6" ht="12.75">
      <c r="A245" s="1" t="s">
        <v>767</v>
      </c>
      <c r="F245" s="1">
        <v>3</v>
      </c>
    </row>
    <row r="246" spans="1:6" ht="12.75">
      <c r="A246" s="1" t="s">
        <v>768</v>
      </c>
      <c r="F246" s="1">
        <v>3</v>
      </c>
    </row>
    <row r="247" spans="1:6" ht="12.75">
      <c r="A247" s="1" t="s">
        <v>769</v>
      </c>
      <c r="F247" s="1">
        <v>3</v>
      </c>
    </row>
    <row r="248" spans="1:6" ht="12.75">
      <c r="A248" s="1" t="s">
        <v>770</v>
      </c>
      <c r="F248" s="1">
        <v>3</v>
      </c>
    </row>
    <row r="249" spans="1:6" ht="12.75">
      <c r="A249" s="1" t="s">
        <v>771</v>
      </c>
      <c r="F249" s="1">
        <v>3</v>
      </c>
    </row>
    <row r="250" spans="1:6" ht="12.75">
      <c r="A250" s="1" t="s">
        <v>772</v>
      </c>
      <c r="F250" s="1">
        <v>3</v>
      </c>
    </row>
    <row r="251" spans="1:6" ht="12.75">
      <c r="A251" s="1" t="s">
        <v>773</v>
      </c>
      <c r="F251" s="1">
        <v>3</v>
      </c>
    </row>
    <row r="252" spans="1:6" ht="12.75">
      <c r="A252" s="1" t="s">
        <v>774</v>
      </c>
      <c r="F252" s="1">
        <v>3</v>
      </c>
    </row>
    <row r="253" spans="1:6" ht="12.75">
      <c r="A253" s="1" t="s">
        <v>775</v>
      </c>
      <c r="F253" s="1">
        <v>3</v>
      </c>
    </row>
    <row r="254" spans="1:6" ht="12.75">
      <c r="A254" s="1" t="s">
        <v>776</v>
      </c>
      <c r="F254" s="1">
        <v>3</v>
      </c>
    </row>
    <row r="255" spans="1:6" ht="12.75">
      <c r="A255" s="1" t="s">
        <v>777</v>
      </c>
      <c r="F255" s="1">
        <v>3</v>
      </c>
    </row>
    <row r="256" spans="1:6" ht="12.75">
      <c r="A256" s="1" t="s">
        <v>778</v>
      </c>
      <c r="F256" s="1">
        <v>3</v>
      </c>
    </row>
    <row r="257" spans="1:6" ht="12.75">
      <c r="A257" s="1" t="s">
        <v>779</v>
      </c>
      <c r="F257" s="1">
        <v>3</v>
      </c>
    </row>
    <row r="258" spans="1:6" ht="12.75">
      <c r="A258" s="1" t="s">
        <v>780</v>
      </c>
      <c r="F258" s="1">
        <v>3</v>
      </c>
    </row>
    <row r="259" spans="1:6" ht="12.75">
      <c r="A259" s="1" t="s">
        <v>781</v>
      </c>
      <c r="F259" s="1">
        <v>3</v>
      </c>
    </row>
    <row r="260" spans="1:6" ht="12.75">
      <c r="A260" s="1" t="s">
        <v>782</v>
      </c>
      <c r="F260" s="1">
        <v>3</v>
      </c>
    </row>
    <row r="261" spans="1:6" ht="12.75">
      <c r="A261" s="1" t="s">
        <v>783</v>
      </c>
      <c r="F261" s="1">
        <v>3</v>
      </c>
    </row>
    <row r="262" spans="1:6" ht="12.75">
      <c r="A262" s="1" t="s">
        <v>784</v>
      </c>
      <c r="F262" s="1">
        <v>3</v>
      </c>
    </row>
    <row r="263" spans="1:6" ht="12.75">
      <c r="A263" s="1" t="s">
        <v>785</v>
      </c>
      <c r="F263" s="1">
        <v>3</v>
      </c>
    </row>
    <row r="264" spans="1:6" ht="12.75">
      <c r="A264" s="1" t="s">
        <v>786</v>
      </c>
      <c r="F264" s="1">
        <v>3</v>
      </c>
    </row>
    <row r="265" spans="1:6" ht="12.75">
      <c r="A265" s="1" t="s">
        <v>787</v>
      </c>
      <c r="F265" s="1">
        <v>3</v>
      </c>
    </row>
    <row r="266" spans="1:6" ht="12.75">
      <c r="A266" s="1" t="s">
        <v>788</v>
      </c>
      <c r="F266" s="1">
        <v>3</v>
      </c>
    </row>
    <row r="267" spans="1:6" ht="12.75">
      <c r="A267" s="1" t="s">
        <v>789</v>
      </c>
      <c r="F267" s="1">
        <v>4</v>
      </c>
    </row>
    <row r="268" spans="1:6" ht="12.75">
      <c r="A268" s="1" t="s">
        <v>790</v>
      </c>
      <c r="F268" s="1">
        <v>4</v>
      </c>
    </row>
    <row r="269" spans="1:6" ht="12.75">
      <c r="A269" s="1" t="s">
        <v>791</v>
      </c>
      <c r="F269" s="1">
        <v>4</v>
      </c>
    </row>
    <row r="270" spans="1:6" ht="12.75">
      <c r="A270" s="1" t="s">
        <v>792</v>
      </c>
      <c r="F270" s="1">
        <v>4</v>
      </c>
    </row>
    <row r="271" spans="1:6" ht="12.75">
      <c r="A271" s="1" t="s">
        <v>793</v>
      </c>
      <c r="F271" s="1">
        <v>4</v>
      </c>
    </row>
    <row r="272" spans="1:6" ht="12.75">
      <c r="A272" s="1" t="s">
        <v>794</v>
      </c>
      <c r="F272" s="1">
        <v>4</v>
      </c>
    </row>
    <row r="273" spans="1:6" ht="12.75">
      <c r="A273" s="1" t="s">
        <v>795</v>
      </c>
      <c r="F273" s="1">
        <v>4</v>
      </c>
    </row>
    <row r="274" spans="1:6" ht="12.75">
      <c r="A274" s="1" t="s">
        <v>796</v>
      </c>
      <c r="F274" s="1">
        <v>4</v>
      </c>
    </row>
    <row r="275" spans="1:6" ht="12.75">
      <c r="A275" s="1" t="s">
        <v>797</v>
      </c>
      <c r="F275" s="1">
        <v>4</v>
      </c>
    </row>
    <row r="276" spans="1:6" ht="12.75">
      <c r="A276" s="1" t="s">
        <v>798</v>
      </c>
      <c r="F276" s="1">
        <v>4</v>
      </c>
    </row>
    <row r="277" spans="1:6" ht="12.75">
      <c r="A277" s="1" t="s">
        <v>799</v>
      </c>
      <c r="F277" s="1">
        <v>4</v>
      </c>
    </row>
    <row r="278" spans="1:6" ht="12.75">
      <c r="A278" s="1" t="s">
        <v>800</v>
      </c>
      <c r="F278" s="1">
        <v>4</v>
      </c>
    </row>
    <row r="279" spans="1:6" ht="12.75">
      <c r="A279" s="1" t="s">
        <v>801</v>
      </c>
      <c r="F279" s="1">
        <v>4</v>
      </c>
    </row>
    <row r="280" spans="1:6" ht="12.75">
      <c r="A280" s="1" t="s">
        <v>802</v>
      </c>
      <c r="F280" s="1">
        <v>4</v>
      </c>
    </row>
    <row r="281" spans="1:6" ht="12.75">
      <c r="A281" s="1" t="s">
        <v>803</v>
      </c>
      <c r="F281" s="1">
        <v>4</v>
      </c>
    </row>
    <row r="282" spans="1:6" ht="12.75">
      <c r="A282" s="1" t="s">
        <v>804</v>
      </c>
      <c r="F282" s="1">
        <v>4</v>
      </c>
    </row>
    <row r="283" spans="1:6" ht="12.75">
      <c r="A283" s="1" t="s">
        <v>805</v>
      </c>
      <c r="F283" s="1">
        <v>4</v>
      </c>
    </row>
    <row r="284" spans="1:6" ht="12.75">
      <c r="A284" s="1" t="s">
        <v>806</v>
      </c>
      <c r="F284" s="1">
        <v>4</v>
      </c>
    </row>
    <row r="285" spans="1:6" ht="12.75">
      <c r="A285" s="1" t="s">
        <v>807</v>
      </c>
      <c r="F285" s="1">
        <v>4</v>
      </c>
    </row>
    <row r="286" spans="1:6" ht="12.75">
      <c r="A286" s="1" t="s">
        <v>808</v>
      </c>
      <c r="F286" s="1">
        <v>4</v>
      </c>
    </row>
    <row r="287" spans="1:6" ht="12.75">
      <c r="A287" s="1" t="s">
        <v>809</v>
      </c>
      <c r="F287" s="1">
        <v>4</v>
      </c>
    </row>
    <row r="288" spans="1:6" ht="12.75">
      <c r="A288" s="1" t="s">
        <v>810</v>
      </c>
      <c r="F288" s="1">
        <v>4</v>
      </c>
    </row>
    <row r="289" spans="1:6" ht="12.75">
      <c r="A289" s="1" t="s">
        <v>811</v>
      </c>
      <c r="F289" s="1">
        <v>4</v>
      </c>
    </row>
    <row r="290" spans="1:6" ht="12.75">
      <c r="A290" s="1" t="s">
        <v>812</v>
      </c>
      <c r="F290" s="1">
        <v>4</v>
      </c>
    </row>
    <row r="291" spans="1:6" ht="12.75">
      <c r="A291" s="1" t="s">
        <v>813</v>
      </c>
      <c r="F291" s="1">
        <v>4</v>
      </c>
    </row>
    <row r="292" spans="1:6" ht="12.75">
      <c r="A292" s="1" t="s">
        <v>814</v>
      </c>
      <c r="F292" s="1">
        <v>4</v>
      </c>
    </row>
    <row r="293" spans="1:6" ht="12.75">
      <c r="A293" s="1" t="s">
        <v>815</v>
      </c>
      <c r="F293" s="1">
        <v>4</v>
      </c>
    </row>
    <row r="294" spans="1:6" ht="12.75">
      <c r="A294" s="1" t="s">
        <v>816</v>
      </c>
      <c r="F294" s="1">
        <v>5</v>
      </c>
    </row>
    <row r="295" spans="1:6" ht="12.75">
      <c r="A295" s="1" t="s">
        <v>817</v>
      </c>
      <c r="F295" s="1">
        <v>5</v>
      </c>
    </row>
    <row r="296" spans="1:6" ht="12.75">
      <c r="A296" s="1" t="s">
        <v>818</v>
      </c>
      <c r="F296" s="1">
        <v>5</v>
      </c>
    </row>
    <row r="297" spans="1:6" ht="12.75">
      <c r="A297" s="1" t="s">
        <v>819</v>
      </c>
      <c r="F297" s="1">
        <v>5</v>
      </c>
    </row>
    <row r="298" spans="1:6" ht="12.75">
      <c r="A298" s="1" t="s">
        <v>820</v>
      </c>
      <c r="F298" s="1">
        <v>5</v>
      </c>
    </row>
    <row r="299" spans="1:6" ht="12.75">
      <c r="A299" s="1" t="s">
        <v>821</v>
      </c>
      <c r="F299" s="1">
        <v>5</v>
      </c>
    </row>
    <row r="300" spans="1:6" ht="12.75">
      <c r="A300" s="1" t="s">
        <v>822</v>
      </c>
      <c r="F300" s="1">
        <v>5</v>
      </c>
    </row>
    <row r="301" spans="1:6" ht="12.75">
      <c r="A301" s="1" t="s">
        <v>823</v>
      </c>
      <c r="F301" s="1">
        <v>5</v>
      </c>
    </row>
    <row r="302" spans="1:6" ht="12.75">
      <c r="A302" s="1" t="s">
        <v>824</v>
      </c>
      <c r="F302" s="1">
        <v>5</v>
      </c>
    </row>
    <row r="303" spans="1:6" ht="12.75">
      <c r="A303" s="1" t="s">
        <v>825</v>
      </c>
      <c r="F303" s="1">
        <v>5</v>
      </c>
    </row>
    <row r="304" spans="1:6" ht="12.75">
      <c r="A304" s="1" t="s">
        <v>826</v>
      </c>
      <c r="F304" s="1">
        <v>5</v>
      </c>
    </row>
    <row r="305" spans="1:6" ht="12.75">
      <c r="A305" s="1" t="s">
        <v>827</v>
      </c>
      <c r="F305" s="1">
        <v>5</v>
      </c>
    </row>
    <row r="306" spans="1:6" ht="12.75">
      <c r="A306" s="1" t="s">
        <v>828</v>
      </c>
      <c r="F306" s="1">
        <v>5</v>
      </c>
    </row>
    <row r="307" spans="1:6" ht="12.75">
      <c r="A307" s="1" t="s">
        <v>829</v>
      </c>
      <c r="F307" s="1">
        <v>5</v>
      </c>
    </row>
    <row r="308" spans="1:6" ht="12.75">
      <c r="A308" s="1" t="s">
        <v>830</v>
      </c>
      <c r="F308" s="1">
        <v>5</v>
      </c>
    </row>
    <row r="309" spans="1:6" ht="12.75">
      <c r="A309" s="1" t="s">
        <v>831</v>
      </c>
      <c r="F309" s="1">
        <v>5</v>
      </c>
    </row>
    <row r="310" spans="1:6" ht="12.75">
      <c r="A310" s="1" t="s">
        <v>832</v>
      </c>
      <c r="F310" s="1">
        <v>5</v>
      </c>
    </row>
    <row r="311" spans="1:6" ht="12.75">
      <c r="A311" s="1" t="s">
        <v>833</v>
      </c>
      <c r="F311" s="1">
        <v>5</v>
      </c>
    </row>
    <row r="312" spans="1:6" ht="12.75">
      <c r="A312" s="1" t="s">
        <v>834</v>
      </c>
      <c r="F312" s="1">
        <v>5</v>
      </c>
    </row>
    <row r="313" spans="1:6" ht="12.75">
      <c r="A313" s="1" t="s">
        <v>835</v>
      </c>
      <c r="F313" s="1">
        <v>5</v>
      </c>
    </row>
    <row r="314" spans="1:6" ht="12.75">
      <c r="A314" s="1" t="s">
        <v>836</v>
      </c>
      <c r="F314" s="1">
        <v>5</v>
      </c>
    </row>
    <row r="315" spans="1:6" ht="12.75">
      <c r="A315" s="1" t="s">
        <v>837</v>
      </c>
      <c r="F315" s="1">
        <v>5</v>
      </c>
    </row>
    <row r="316" spans="1:6" ht="12.75">
      <c r="A316" s="1" t="s">
        <v>838</v>
      </c>
      <c r="F316" s="1">
        <v>5</v>
      </c>
    </row>
    <row r="317" spans="1:6" ht="12.75">
      <c r="A317" s="1" t="s">
        <v>839</v>
      </c>
      <c r="F317" s="1">
        <v>5</v>
      </c>
    </row>
    <row r="318" spans="1:6" ht="12.75">
      <c r="A318" s="1" t="s">
        <v>840</v>
      </c>
      <c r="F318" s="1">
        <v>5</v>
      </c>
    </row>
    <row r="319" spans="1:6" ht="12.75">
      <c r="A319" s="1" t="s">
        <v>841</v>
      </c>
      <c r="F319" s="1">
        <v>5</v>
      </c>
    </row>
    <row r="320" spans="1:6" ht="12.75">
      <c r="A320" s="1" t="s">
        <v>842</v>
      </c>
      <c r="F320" s="1">
        <v>5</v>
      </c>
    </row>
    <row r="321" spans="1:6" ht="12.75">
      <c r="A321" s="1" t="s">
        <v>843</v>
      </c>
      <c r="F321" s="1">
        <v>5</v>
      </c>
    </row>
    <row r="322" spans="1:6" ht="12.75">
      <c r="A322" s="1" t="s">
        <v>844</v>
      </c>
      <c r="F322" s="1">
        <v>6</v>
      </c>
    </row>
    <row r="323" spans="1:6" ht="12.75">
      <c r="A323" s="1" t="s">
        <v>845</v>
      </c>
      <c r="F323" s="1">
        <v>6</v>
      </c>
    </row>
    <row r="324" spans="1:6" ht="12.75">
      <c r="A324" s="1" t="s">
        <v>846</v>
      </c>
      <c r="F324" s="1">
        <v>6</v>
      </c>
    </row>
    <row r="325" spans="1:6" ht="12.75">
      <c r="A325" s="1" t="s">
        <v>847</v>
      </c>
      <c r="F325" s="1">
        <v>6</v>
      </c>
    </row>
    <row r="326" spans="1:6" ht="12.75">
      <c r="A326" s="1" t="s">
        <v>848</v>
      </c>
      <c r="F326" s="1">
        <v>6</v>
      </c>
    </row>
    <row r="327" spans="1:6" ht="12.75">
      <c r="A327" s="1" t="s">
        <v>849</v>
      </c>
      <c r="F327" s="1">
        <v>6</v>
      </c>
    </row>
    <row r="328" spans="1:6" ht="12.75">
      <c r="A328" s="1" t="s">
        <v>850</v>
      </c>
      <c r="F328" s="1">
        <v>6</v>
      </c>
    </row>
    <row r="329" spans="1:6" ht="12.75">
      <c r="A329" s="1" t="s">
        <v>851</v>
      </c>
      <c r="F329" s="1">
        <v>6</v>
      </c>
    </row>
    <row r="330" spans="1:6" ht="12.75">
      <c r="A330" s="1" t="s">
        <v>852</v>
      </c>
      <c r="F330" s="1">
        <v>6</v>
      </c>
    </row>
    <row r="331" spans="1:6" ht="12.75">
      <c r="A331" s="1" t="s">
        <v>853</v>
      </c>
      <c r="F331" s="1">
        <v>6</v>
      </c>
    </row>
    <row r="332" spans="1:6" ht="12.75">
      <c r="A332" s="1" t="s">
        <v>854</v>
      </c>
      <c r="F332" s="1">
        <v>6</v>
      </c>
    </row>
    <row r="333" spans="1:6" ht="12.75">
      <c r="A333" s="1" t="s">
        <v>855</v>
      </c>
      <c r="F333" s="1">
        <v>6</v>
      </c>
    </row>
    <row r="334" spans="1:6" ht="12.75">
      <c r="A334" s="1" t="s">
        <v>856</v>
      </c>
      <c r="F334" s="1">
        <v>6</v>
      </c>
    </row>
    <row r="335" spans="1:6" ht="12.75">
      <c r="A335" s="1" t="s">
        <v>857</v>
      </c>
      <c r="F335" s="1">
        <v>6</v>
      </c>
    </row>
    <row r="336" spans="1:6" ht="12.75">
      <c r="A336" s="1" t="s">
        <v>858</v>
      </c>
      <c r="F336" s="1">
        <v>6</v>
      </c>
    </row>
    <row r="337" spans="1:6" ht="12.75">
      <c r="A337" s="1" t="s">
        <v>859</v>
      </c>
      <c r="F337" s="1">
        <v>6</v>
      </c>
    </row>
    <row r="338" spans="1:6" ht="12.75">
      <c r="A338" s="1" t="s">
        <v>860</v>
      </c>
      <c r="F338" s="1">
        <v>6</v>
      </c>
    </row>
    <row r="339" spans="1:6" ht="12.75">
      <c r="A339" s="1" t="s">
        <v>861</v>
      </c>
      <c r="F339" s="1">
        <v>6</v>
      </c>
    </row>
    <row r="340" spans="1:6" ht="12.75">
      <c r="A340" s="1" t="s">
        <v>862</v>
      </c>
      <c r="F340" s="1">
        <v>6</v>
      </c>
    </row>
    <row r="341" spans="1:6" ht="12.75">
      <c r="A341" s="1" t="s">
        <v>863</v>
      </c>
      <c r="F341" s="1">
        <v>6</v>
      </c>
    </row>
    <row r="342" spans="1:6" ht="12.75">
      <c r="A342" s="1" t="s">
        <v>864</v>
      </c>
      <c r="F342" s="1">
        <v>6</v>
      </c>
    </row>
    <row r="343" spans="1:6" ht="12.75">
      <c r="A343" s="1" t="s">
        <v>865</v>
      </c>
      <c r="F343" s="1">
        <v>6</v>
      </c>
    </row>
    <row r="344" spans="1:6" ht="12.75">
      <c r="A344" s="1" t="s">
        <v>866</v>
      </c>
      <c r="F344" s="1">
        <v>6</v>
      </c>
    </row>
    <row r="345" spans="1:6" ht="12.75">
      <c r="A345" s="1" t="s">
        <v>867</v>
      </c>
      <c r="F345" s="1">
        <v>6</v>
      </c>
    </row>
    <row r="346" spans="1:6" ht="12.75">
      <c r="A346" s="1" t="s">
        <v>868</v>
      </c>
      <c r="F346" s="1">
        <v>6</v>
      </c>
    </row>
    <row r="347" spans="1:6" ht="12.75">
      <c r="A347" s="1" t="s">
        <v>869</v>
      </c>
      <c r="F347" s="1">
        <v>6</v>
      </c>
    </row>
    <row r="348" spans="1:6" ht="12.75">
      <c r="A348" s="1" t="s">
        <v>870</v>
      </c>
      <c r="F348" s="1">
        <v>6</v>
      </c>
    </row>
    <row r="349" spans="1:6" ht="12.75">
      <c r="A349" s="1" t="s">
        <v>285</v>
      </c>
      <c r="F349" s="1">
        <v>6</v>
      </c>
    </row>
    <row r="350" spans="1:52" ht="15">
      <c r="A350" s="4" t="s">
        <v>293</v>
      </c>
      <c r="B350" s="4"/>
      <c r="C350" s="4"/>
      <c r="D350" s="4"/>
      <c r="E350" s="4"/>
      <c r="F350" s="4"/>
      <c r="G350" s="576" t="s">
        <v>288</v>
      </c>
      <c r="H350" s="576"/>
      <c r="I350" s="576" t="s">
        <v>289</v>
      </c>
      <c r="J350" s="576"/>
      <c r="K350" s="576"/>
      <c r="L350" s="576" t="s">
        <v>289</v>
      </c>
      <c r="M350" s="576"/>
      <c r="N350" s="576"/>
      <c r="O350" s="4" t="s">
        <v>290</v>
      </c>
      <c r="P350" s="4"/>
      <c r="Q350" s="4"/>
      <c r="R350" s="4"/>
      <c r="S350" s="4"/>
      <c r="T350" s="4"/>
      <c r="U350" s="4"/>
      <c r="V350" s="4" t="s">
        <v>291</v>
      </c>
      <c r="W350" s="4"/>
      <c r="X350" s="4"/>
      <c r="Y350" s="4"/>
      <c r="Z350" s="4"/>
      <c r="AA350" s="4"/>
      <c r="AB350" s="4"/>
      <c r="AC350" s="4"/>
      <c r="AD350" s="576" t="s">
        <v>50</v>
      </c>
      <c r="AE350" s="576"/>
      <c r="AF350" s="576"/>
      <c r="AG350" s="4"/>
      <c r="AH350" s="4"/>
      <c r="AI350" s="4"/>
      <c r="AJ350" s="4"/>
      <c r="AK350" s="4"/>
      <c r="AL350" s="4"/>
      <c r="AM350" s="4"/>
      <c r="AN350" s="4"/>
      <c r="AO350" s="4"/>
      <c r="AP350" s="4"/>
      <c r="AQ350" s="4"/>
      <c r="AR350" s="4"/>
      <c r="AS350" s="4"/>
      <c r="AT350" s="4"/>
      <c r="AU350" s="4"/>
      <c r="AV350" s="4"/>
      <c r="AW350" s="4"/>
      <c r="AX350" s="4"/>
      <c r="AY350" s="4"/>
      <c r="AZ350" s="4"/>
    </row>
    <row r="351" spans="1:32" ht="12.75">
      <c r="A351" s="1" t="s">
        <v>294</v>
      </c>
      <c r="G351" s="574">
        <v>2</v>
      </c>
      <c r="H351" s="574"/>
      <c r="I351" s="173" t="s">
        <v>325</v>
      </c>
      <c r="J351" s="173"/>
      <c r="K351" s="173"/>
      <c r="L351" s="575" t="s">
        <v>106</v>
      </c>
      <c r="M351" s="575"/>
      <c r="N351" s="575"/>
      <c r="O351" s="1" t="s">
        <v>297</v>
      </c>
      <c r="V351" s="26" t="s">
        <v>106</v>
      </c>
      <c r="AD351" s="173" t="s">
        <v>43</v>
      </c>
      <c r="AE351" s="173"/>
      <c r="AF351" s="173"/>
    </row>
    <row r="352" spans="1:32" ht="12.75">
      <c r="A352" s="1" t="s">
        <v>295</v>
      </c>
      <c r="G352" s="574">
        <v>3</v>
      </c>
      <c r="H352" s="574"/>
      <c r="I352" s="173" t="s">
        <v>326</v>
      </c>
      <c r="J352" s="173"/>
      <c r="K352" s="173"/>
      <c r="L352" s="575" t="s">
        <v>332</v>
      </c>
      <c r="M352" s="575"/>
      <c r="N352" s="575"/>
      <c r="O352" s="1" t="s">
        <v>334</v>
      </c>
      <c r="V352" s="26" t="s">
        <v>343</v>
      </c>
      <c r="AD352" s="173" t="s">
        <v>43</v>
      </c>
      <c r="AE352" s="173"/>
      <c r="AF352" s="173"/>
    </row>
    <row r="353" spans="1:32" ht="12.75">
      <c r="A353" s="1" t="s">
        <v>296</v>
      </c>
      <c r="G353" s="574">
        <v>2</v>
      </c>
      <c r="H353" s="574"/>
      <c r="I353" s="173" t="s">
        <v>325</v>
      </c>
      <c r="J353" s="173"/>
      <c r="K353" s="173"/>
      <c r="L353" s="575" t="s">
        <v>333</v>
      </c>
      <c r="M353" s="575"/>
      <c r="N353" s="575"/>
      <c r="O353" s="1" t="s">
        <v>299</v>
      </c>
      <c r="V353" s="26" t="s">
        <v>344</v>
      </c>
      <c r="AD353" s="173" t="s">
        <v>43</v>
      </c>
      <c r="AE353" s="173"/>
      <c r="AF353" s="173"/>
    </row>
    <row r="354" spans="1:32" ht="12.75">
      <c r="A354" s="1" t="s">
        <v>297</v>
      </c>
      <c r="G354" s="574">
        <v>2</v>
      </c>
      <c r="H354" s="574"/>
      <c r="I354" s="173" t="s">
        <v>327</v>
      </c>
      <c r="J354" s="173"/>
      <c r="K354" s="173"/>
      <c r="L354" s="575" t="s">
        <v>106</v>
      </c>
      <c r="M354" s="575"/>
      <c r="N354" s="575"/>
      <c r="O354" s="1" t="s">
        <v>297</v>
      </c>
      <c r="V354" s="26" t="s">
        <v>345</v>
      </c>
      <c r="AD354" s="173" t="s">
        <v>43</v>
      </c>
      <c r="AE354" s="173"/>
      <c r="AF354" s="173"/>
    </row>
    <row r="355" spans="1:32" ht="12.75">
      <c r="A355" s="1" t="s">
        <v>298</v>
      </c>
      <c r="G355" s="574">
        <v>2</v>
      </c>
      <c r="H355" s="574"/>
      <c r="I355" s="173" t="s">
        <v>325</v>
      </c>
      <c r="J355" s="173"/>
      <c r="K355" s="173"/>
      <c r="L355" s="575" t="s">
        <v>106</v>
      </c>
      <c r="M355" s="575"/>
      <c r="N355" s="575"/>
      <c r="O355" s="1" t="s">
        <v>334</v>
      </c>
      <c r="V355" s="26" t="s">
        <v>346</v>
      </c>
      <c r="AD355" s="173" t="s">
        <v>43</v>
      </c>
      <c r="AE355" s="173"/>
      <c r="AF355" s="173"/>
    </row>
    <row r="356" spans="1:32" ht="12.75">
      <c r="A356" s="1" t="s">
        <v>299</v>
      </c>
      <c r="G356" s="574">
        <v>2</v>
      </c>
      <c r="H356" s="574"/>
      <c r="I356" s="173" t="s">
        <v>327</v>
      </c>
      <c r="J356" s="173"/>
      <c r="K356" s="173"/>
      <c r="L356" s="575" t="s">
        <v>106</v>
      </c>
      <c r="M356" s="575"/>
      <c r="N356" s="575"/>
      <c r="O356" s="1" t="s">
        <v>299</v>
      </c>
      <c r="V356" s="26" t="s">
        <v>345</v>
      </c>
      <c r="AD356" s="173" t="s">
        <v>43</v>
      </c>
      <c r="AE356" s="173"/>
      <c r="AF356" s="173"/>
    </row>
    <row r="357" spans="1:32" ht="12.75">
      <c r="A357" s="1" t="s">
        <v>300</v>
      </c>
      <c r="G357" s="574">
        <v>2</v>
      </c>
      <c r="H357" s="574"/>
      <c r="I357" s="173" t="s">
        <v>328</v>
      </c>
      <c r="J357" s="173"/>
      <c r="K357" s="173"/>
      <c r="L357" s="575" t="s">
        <v>106</v>
      </c>
      <c r="M357" s="575"/>
      <c r="N357" s="575"/>
      <c r="O357" s="1" t="s">
        <v>297</v>
      </c>
      <c r="V357" s="26" t="s">
        <v>106</v>
      </c>
      <c r="AD357" s="173" t="s">
        <v>43</v>
      </c>
      <c r="AE357" s="173"/>
      <c r="AF357" s="173"/>
    </row>
    <row r="358" spans="1:32" ht="12.75">
      <c r="A358" s="1" t="s">
        <v>301</v>
      </c>
      <c r="G358" s="574">
        <v>2</v>
      </c>
      <c r="H358" s="574"/>
      <c r="I358" s="173" t="s">
        <v>329</v>
      </c>
      <c r="J358" s="173"/>
      <c r="K358" s="173"/>
      <c r="L358" s="575" t="s">
        <v>106</v>
      </c>
      <c r="M358" s="575"/>
      <c r="N358" s="575"/>
      <c r="O358" s="1" t="s">
        <v>297</v>
      </c>
      <c r="V358" s="26" t="s">
        <v>106</v>
      </c>
      <c r="AD358" s="173" t="s">
        <v>43</v>
      </c>
      <c r="AE358" s="173"/>
      <c r="AF358" s="173"/>
    </row>
    <row r="359" spans="1:32" ht="12.75">
      <c r="A359" s="1" t="s">
        <v>302</v>
      </c>
      <c r="G359" s="574">
        <v>2</v>
      </c>
      <c r="H359" s="574"/>
      <c r="I359" s="173" t="s">
        <v>327</v>
      </c>
      <c r="J359" s="173"/>
      <c r="K359" s="173"/>
      <c r="L359" s="575" t="s">
        <v>106</v>
      </c>
      <c r="M359" s="575"/>
      <c r="N359" s="575"/>
      <c r="O359" s="1" t="s">
        <v>335</v>
      </c>
      <c r="V359" s="26" t="s">
        <v>106</v>
      </c>
      <c r="AD359" s="173" t="s">
        <v>43</v>
      </c>
      <c r="AE359" s="173"/>
      <c r="AF359" s="173"/>
    </row>
    <row r="360" spans="1:32" ht="12.75">
      <c r="A360" s="1" t="s">
        <v>303</v>
      </c>
      <c r="G360" s="574">
        <v>2</v>
      </c>
      <c r="H360" s="574"/>
      <c r="I360" s="173" t="s">
        <v>328</v>
      </c>
      <c r="J360" s="173"/>
      <c r="K360" s="173"/>
      <c r="L360" s="575" t="s">
        <v>106</v>
      </c>
      <c r="M360" s="575"/>
      <c r="N360" s="575"/>
      <c r="O360" s="1" t="s">
        <v>336</v>
      </c>
      <c r="V360" s="26" t="s">
        <v>106</v>
      </c>
      <c r="AD360" s="173" t="s">
        <v>43</v>
      </c>
      <c r="AE360" s="173"/>
      <c r="AF360" s="173"/>
    </row>
    <row r="361" spans="1:32" ht="12.75">
      <c r="A361" s="1" t="s">
        <v>304</v>
      </c>
      <c r="G361" s="574">
        <v>2</v>
      </c>
      <c r="H361" s="574"/>
      <c r="I361" s="173" t="s">
        <v>329</v>
      </c>
      <c r="J361" s="173"/>
      <c r="K361" s="173"/>
      <c r="L361" s="575" t="s">
        <v>106</v>
      </c>
      <c r="M361" s="575"/>
      <c r="N361" s="575"/>
      <c r="O361" s="1" t="s">
        <v>337</v>
      </c>
      <c r="V361" s="26" t="s">
        <v>345</v>
      </c>
      <c r="AD361" s="173" t="s">
        <v>43</v>
      </c>
      <c r="AE361" s="173"/>
      <c r="AF361" s="173"/>
    </row>
    <row r="362" spans="1:32" ht="12.75">
      <c r="A362" s="1" t="s">
        <v>305</v>
      </c>
      <c r="G362" s="574">
        <v>2</v>
      </c>
      <c r="H362" s="574"/>
      <c r="I362" s="173" t="s">
        <v>329</v>
      </c>
      <c r="J362" s="173"/>
      <c r="K362" s="173"/>
      <c r="L362" s="575" t="s">
        <v>106</v>
      </c>
      <c r="M362" s="575"/>
      <c r="N362" s="575"/>
      <c r="O362" s="1" t="s">
        <v>305</v>
      </c>
      <c r="V362" s="26" t="s">
        <v>345</v>
      </c>
      <c r="AD362" s="173" t="s">
        <v>43</v>
      </c>
      <c r="AE362" s="173"/>
      <c r="AF362" s="173"/>
    </row>
    <row r="363" spans="1:32" ht="12.75">
      <c r="A363" s="1" t="s">
        <v>306</v>
      </c>
      <c r="G363" s="574">
        <v>2</v>
      </c>
      <c r="H363" s="574"/>
      <c r="I363" s="173" t="s">
        <v>325</v>
      </c>
      <c r="J363" s="173"/>
      <c r="K363" s="173"/>
      <c r="L363" s="575" t="s">
        <v>332</v>
      </c>
      <c r="M363" s="575"/>
      <c r="N363" s="575"/>
      <c r="O363" s="1" t="s">
        <v>337</v>
      </c>
      <c r="V363" s="26" t="s">
        <v>347</v>
      </c>
      <c r="AD363" s="173" t="s">
        <v>43</v>
      </c>
      <c r="AE363" s="173"/>
      <c r="AF363" s="173"/>
    </row>
    <row r="364" spans="1:32" ht="12.75">
      <c r="A364" s="1" t="s">
        <v>307</v>
      </c>
      <c r="G364" s="574">
        <v>3</v>
      </c>
      <c r="H364" s="574"/>
      <c r="I364" s="173" t="s">
        <v>327</v>
      </c>
      <c r="J364" s="173"/>
      <c r="K364" s="173"/>
      <c r="L364" s="575" t="s">
        <v>106</v>
      </c>
      <c r="M364" s="575"/>
      <c r="N364" s="575"/>
      <c r="O364" s="1" t="s">
        <v>336</v>
      </c>
      <c r="V364" s="26" t="s">
        <v>345</v>
      </c>
      <c r="AD364" s="173" t="s">
        <v>43</v>
      </c>
      <c r="AE364" s="173"/>
      <c r="AF364" s="173"/>
    </row>
    <row r="365" spans="1:32" ht="12.75">
      <c r="A365" s="1" t="s">
        <v>308</v>
      </c>
      <c r="G365" s="574">
        <v>2</v>
      </c>
      <c r="H365" s="574"/>
      <c r="I365" s="173" t="s">
        <v>327</v>
      </c>
      <c r="J365" s="173"/>
      <c r="K365" s="173"/>
      <c r="L365" s="575" t="s">
        <v>106</v>
      </c>
      <c r="M365" s="575"/>
      <c r="N365" s="575"/>
      <c r="O365" s="1" t="s">
        <v>336</v>
      </c>
      <c r="V365" s="26" t="s">
        <v>348</v>
      </c>
      <c r="AD365" s="173" t="s">
        <v>43</v>
      </c>
      <c r="AE365" s="173"/>
      <c r="AF365" s="173"/>
    </row>
    <row r="366" spans="1:32" ht="12.75">
      <c r="A366" s="1" t="s">
        <v>309</v>
      </c>
      <c r="G366" s="574">
        <v>3</v>
      </c>
      <c r="H366" s="574"/>
      <c r="I366" s="173" t="s">
        <v>325</v>
      </c>
      <c r="J366" s="173"/>
      <c r="K366" s="173"/>
      <c r="L366" s="575" t="s">
        <v>106</v>
      </c>
      <c r="M366" s="575"/>
      <c r="N366" s="575"/>
      <c r="O366" s="1" t="s">
        <v>334</v>
      </c>
      <c r="V366" s="26" t="s">
        <v>346</v>
      </c>
      <c r="AD366" s="173" t="s">
        <v>43</v>
      </c>
      <c r="AE366" s="173"/>
      <c r="AF366" s="173"/>
    </row>
    <row r="367" spans="1:32" ht="12.75">
      <c r="A367" s="1" t="s">
        <v>310</v>
      </c>
      <c r="G367" s="574">
        <v>2</v>
      </c>
      <c r="H367" s="574"/>
      <c r="I367" s="173" t="s">
        <v>325</v>
      </c>
      <c r="J367" s="173"/>
      <c r="K367" s="173"/>
      <c r="L367" s="575" t="s">
        <v>332</v>
      </c>
      <c r="M367" s="575"/>
      <c r="N367" s="575"/>
      <c r="O367" s="1" t="s">
        <v>338</v>
      </c>
      <c r="V367" s="26" t="s">
        <v>347</v>
      </c>
      <c r="AD367" s="173" t="s">
        <v>43</v>
      </c>
      <c r="AE367" s="173"/>
      <c r="AF367" s="173"/>
    </row>
    <row r="368" spans="1:32" ht="12.75">
      <c r="A368" s="1" t="s">
        <v>311</v>
      </c>
      <c r="G368" s="574">
        <v>2</v>
      </c>
      <c r="H368" s="574"/>
      <c r="I368" s="173" t="s">
        <v>329</v>
      </c>
      <c r="J368" s="173"/>
      <c r="K368" s="173"/>
      <c r="L368" s="575" t="s">
        <v>106</v>
      </c>
      <c r="M368" s="575"/>
      <c r="N368" s="575"/>
      <c r="O368" s="1" t="s">
        <v>338</v>
      </c>
      <c r="V368" s="26" t="s">
        <v>345</v>
      </c>
      <c r="AD368" s="173" t="s">
        <v>43</v>
      </c>
      <c r="AE368" s="173"/>
      <c r="AF368" s="173"/>
    </row>
    <row r="369" spans="1:32" ht="12.75">
      <c r="A369" s="1" t="s">
        <v>312</v>
      </c>
      <c r="G369" s="574">
        <v>2</v>
      </c>
      <c r="H369" s="574"/>
      <c r="I369" s="173" t="s">
        <v>327</v>
      </c>
      <c r="J369" s="173"/>
      <c r="K369" s="173"/>
      <c r="L369" s="575" t="s">
        <v>106</v>
      </c>
      <c r="M369" s="575"/>
      <c r="N369" s="575"/>
      <c r="O369" s="1" t="s">
        <v>339</v>
      </c>
      <c r="V369" s="26" t="s">
        <v>349</v>
      </c>
      <c r="AD369" s="173" t="s">
        <v>43</v>
      </c>
      <c r="AE369" s="173"/>
      <c r="AF369" s="173"/>
    </row>
    <row r="370" spans="1:32" ht="12.75">
      <c r="A370" s="1" t="s">
        <v>313</v>
      </c>
      <c r="G370" s="574">
        <v>3</v>
      </c>
      <c r="H370" s="574"/>
      <c r="I370" s="173" t="s">
        <v>328</v>
      </c>
      <c r="J370" s="173"/>
      <c r="K370" s="173"/>
      <c r="L370" s="575" t="s">
        <v>106</v>
      </c>
      <c r="M370" s="575"/>
      <c r="N370" s="575"/>
      <c r="O370" s="1" t="s">
        <v>336</v>
      </c>
      <c r="V370" s="26" t="s">
        <v>348</v>
      </c>
      <c r="AD370" s="173" t="s">
        <v>43</v>
      </c>
      <c r="AE370" s="173"/>
      <c r="AF370" s="173"/>
    </row>
    <row r="371" spans="1:32" ht="12.75">
      <c r="A371" s="1" t="s">
        <v>314</v>
      </c>
      <c r="G371" s="574">
        <v>2</v>
      </c>
      <c r="H371" s="574"/>
      <c r="I371" s="173" t="s">
        <v>328</v>
      </c>
      <c r="J371" s="173"/>
      <c r="K371" s="173"/>
      <c r="L371" s="575" t="s">
        <v>106</v>
      </c>
      <c r="M371" s="575"/>
      <c r="N371" s="575"/>
      <c r="O371" s="1" t="s">
        <v>340</v>
      </c>
      <c r="V371" s="26" t="s">
        <v>350</v>
      </c>
      <c r="AD371" s="173" t="s">
        <v>43</v>
      </c>
      <c r="AE371" s="173"/>
      <c r="AF371" s="173"/>
    </row>
    <row r="372" spans="1:32" ht="12.75">
      <c r="A372" s="1" t="s">
        <v>315</v>
      </c>
      <c r="G372" s="574">
        <v>2</v>
      </c>
      <c r="H372" s="574"/>
      <c r="I372" s="173" t="s">
        <v>330</v>
      </c>
      <c r="J372" s="173"/>
      <c r="K372" s="173"/>
      <c r="L372" s="575" t="s">
        <v>106</v>
      </c>
      <c r="M372" s="575"/>
      <c r="N372" s="575"/>
      <c r="O372" s="1" t="s">
        <v>337</v>
      </c>
      <c r="V372" s="26" t="s">
        <v>348</v>
      </c>
      <c r="AD372" s="173" t="s">
        <v>43</v>
      </c>
      <c r="AE372" s="173"/>
      <c r="AF372" s="173"/>
    </row>
    <row r="373" spans="1:32" ht="12.75">
      <c r="A373" s="1" t="s">
        <v>316</v>
      </c>
      <c r="G373" s="574">
        <v>3</v>
      </c>
      <c r="H373" s="574"/>
      <c r="I373" s="173" t="s">
        <v>329</v>
      </c>
      <c r="J373" s="173"/>
      <c r="K373" s="173"/>
      <c r="L373" s="575" t="s">
        <v>106</v>
      </c>
      <c r="M373" s="575"/>
      <c r="N373" s="575"/>
      <c r="O373" s="1" t="s">
        <v>336</v>
      </c>
      <c r="V373" s="26" t="s">
        <v>106</v>
      </c>
      <c r="AD373" s="173" t="s">
        <v>43</v>
      </c>
      <c r="AE373" s="173"/>
      <c r="AF373" s="173"/>
    </row>
    <row r="374" spans="1:32" ht="12.75">
      <c r="A374" s="1" t="s">
        <v>317</v>
      </c>
      <c r="G374" s="574">
        <v>2</v>
      </c>
      <c r="H374" s="574"/>
      <c r="I374" s="173" t="s">
        <v>329</v>
      </c>
      <c r="J374" s="173"/>
      <c r="K374" s="173"/>
      <c r="L374" s="575" t="s">
        <v>106</v>
      </c>
      <c r="M374" s="575"/>
      <c r="N374" s="575"/>
      <c r="O374" s="1" t="s">
        <v>341</v>
      </c>
      <c r="V374" s="26" t="s">
        <v>350</v>
      </c>
      <c r="AD374" s="173" t="s">
        <v>43</v>
      </c>
      <c r="AE374" s="173"/>
      <c r="AF374" s="173"/>
    </row>
    <row r="375" spans="1:32" ht="12.75">
      <c r="A375" s="1" t="s">
        <v>318</v>
      </c>
      <c r="G375" s="574">
        <v>2</v>
      </c>
      <c r="H375" s="574"/>
      <c r="I375" s="173" t="s">
        <v>331</v>
      </c>
      <c r="J375" s="173"/>
      <c r="K375" s="173"/>
      <c r="L375" s="575" t="s">
        <v>106</v>
      </c>
      <c r="M375" s="575"/>
      <c r="N375" s="575"/>
      <c r="O375" s="1" t="s">
        <v>305</v>
      </c>
      <c r="V375" s="26" t="s">
        <v>106</v>
      </c>
      <c r="AD375" s="173" t="s">
        <v>43</v>
      </c>
      <c r="AE375" s="173"/>
      <c r="AF375" s="173"/>
    </row>
    <row r="376" spans="1:32" ht="12.75">
      <c r="A376" s="1" t="s">
        <v>319</v>
      </c>
      <c r="G376" s="574">
        <v>2</v>
      </c>
      <c r="H376" s="574"/>
      <c r="I376" s="173" t="s">
        <v>329</v>
      </c>
      <c r="J376" s="173"/>
      <c r="K376" s="173"/>
      <c r="L376" s="575" t="s">
        <v>106</v>
      </c>
      <c r="M376" s="575"/>
      <c r="N376" s="575"/>
      <c r="O376" s="1" t="s">
        <v>342</v>
      </c>
      <c r="V376" s="26" t="s">
        <v>350</v>
      </c>
      <c r="AD376" s="173" t="s">
        <v>43</v>
      </c>
      <c r="AE376" s="173"/>
      <c r="AF376" s="173"/>
    </row>
    <row r="377" spans="1:32" ht="12.75">
      <c r="A377" s="1" t="s">
        <v>320</v>
      </c>
      <c r="G377" s="574">
        <v>2</v>
      </c>
      <c r="H377" s="574"/>
      <c r="I377" s="173" t="s">
        <v>331</v>
      </c>
      <c r="J377" s="173"/>
      <c r="K377" s="173"/>
      <c r="L377" s="575" t="s">
        <v>106</v>
      </c>
      <c r="M377" s="575"/>
      <c r="N377" s="575"/>
      <c r="O377" s="1" t="s">
        <v>338</v>
      </c>
      <c r="V377" s="26" t="s">
        <v>106</v>
      </c>
      <c r="AD377" s="173" t="s">
        <v>43</v>
      </c>
      <c r="AE377" s="173"/>
      <c r="AF377" s="173"/>
    </row>
    <row r="378" spans="1:32" ht="12.75">
      <c r="A378" s="1" t="s">
        <v>321</v>
      </c>
      <c r="G378" s="574">
        <v>3</v>
      </c>
      <c r="H378" s="574"/>
      <c r="I378" s="173" t="s">
        <v>329</v>
      </c>
      <c r="J378" s="173"/>
      <c r="K378" s="173"/>
      <c r="L378" s="575" t="s">
        <v>106</v>
      </c>
      <c r="M378" s="575"/>
      <c r="N378" s="575"/>
      <c r="O378" s="1" t="s">
        <v>336</v>
      </c>
      <c r="V378" s="26" t="s">
        <v>345</v>
      </c>
      <c r="AD378" s="173" t="s">
        <v>43</v>
      </c>
      <c r="AE378" s="173"/>
      <c r="AF378" s="173"/>
    </row>
    <row r="379" spans="1:32" ht="12.75">
      <c r="A379" s="1" t="s">
        <v>322</v>
      </c>
      <c r="G379" s="574">
        <v>3</v>
      </c>
      <c r="H379" s="574"/>
      <c r="I379" s="173" t="s">
        <v>325</v>
      </c>
      <c r="J379" s="173"/>
      <c r="K379" s="173"/>
      <c r="L379" s="575" t="s">
        <v>106</v>
      </c>
      <c r="M379" s="575"/>
      <c r="N379" s="575"/>
      <c r="O379" s="1" t="s">
        <v>334</v>
      </c>
      <c r="V379" s="26" t="s">
        <v>292</v>
      </c>
      <c r="AD379" s="173" t="s">
        <v>43</v>
      </c>
      <c r="AE379" s="173"/>
      <c r="AF379" s="173"/>
    </row>
    <row r="380" spans="1:32" ht="12.75">
      <c r="A380" s="1" t="s">
        <v>323</v>
      </c>
      <c r="G380" s="574">
        <v>3</v>
      </c>
      <c r="H380" s="574"/>
      <c r="I380" s="173" t="s">
        <v>327</v>
      </c>
      <c r="J380" s="173"/>
      <c r="K380" s="173"/>
      <c r="L380" s="575" t="s">
        <v>106</v>
      </c>
      <c r="M380" s="575"/>
      <c r="N380" s="575"/>
      <c r="O380" s="1" t="s">
        <v>334</v>
      </c>
      <c r="V380" s="26" t="s">
        <v>106</v>
      </c>
      <c r="AD380" s="173" t="s">
        <v>43</v>
      </c>
      <c r="AE380" s="173"/>
      <c r="AF380" s="173"/>
    </row>
    <row r="381" spans="1:32" ht="12.75">
      <c r="A381" s="1" t="s">
        <v>324</v>
      </c>
      <c r="G381" s="574">
        <v>3</v>
      </c>
      <c r="H381" s="574"/>
      <c r="I381" s="173" t="s">
        <v>328</v>
      </c>
      <c r="J381" s="173"/>
      <c r="K381" s="173"/>
      <c r="L381" s="575" t="s">
        <v>106</v>
      </c>
      <c r="M381" s="575"/>
      <c r="N381" s="575"/>
      <c r="O381" s="1" t="s">
        <v>305</v>
      </c>
      <c r="V381" s="26" t="s">
        <v>350</v>
      </c>
      <c r="AD381" s="173" t="s">
        <v>43</v>
      </c>
      <c r="AE381" s="173"/>
      <c r="AF381" s="173"/>
    </row>
    <row r="382" spans="1:32" ht="12.75">
      <c r="A382" s="1" t="s">
        <v>586</v>
      </c>
      <c r="G382" s="574">
        <v>0</v>
      </c>
      <c r="H382" s="574"/>
      <c r="I382" s="173" t="s">
        <v>326</v>
      </c>
      <c r="J382" s="173"/>
      <c r="K382" s="173"/>
      <c r="L382" s="575" t="s">
        <v>106</v>
      </c>
      <c r="M382" s="575"/>
      <c r="N382" s="575"/>
      <c r="O382" s="1" t="s">
        <v>582</v>
      </c>
      <c r="V382" s="26" t="s">
        <v>106</v>
      </c>
      <c r="AD382" s="173" t="s">
        <v>43</v>
      </c>
      <c r="AE382" s="173"/>
      <c r="AF382" s="173"/>
    </row>
    <row r="383" spans="1:32" ht="12.75">
      <c r="A383" s="1" t="s">
        <v>583</v>
      </c>
      <c r="G383" s="574">
        <v>0</v>
      </c>
      <c r="H383" s="574"/>
      <c r="I383" s="173" t="s">
        <v>326</v>
      </c>
      <c r="J383" s="173"/>
      <c r="K383" s="173"/>
      <c r="L383" s="575" t="s">
        <v>106</v>
      </c>
      <c r="M383" s="575"/>
      <c r="N383" s="575"/>
      <c r="O383" s="1" t="s">
        <v>584</v>
      </c>
      <c r="V383" s="26" t="s">
        <v>106</v>
      </c>
      <c r="AD383" s="173" t="s">
        <v>43</v>
      </c>
      <c r="AE383" s="173"/>
      <c r="AF383" s="173"/>
    </row>
    <row r="384" spans="1:32" ht="12.75">
      <c r="A384" s="1" t="s">
        <v>585</v>
      </c>
      <c r="G384" s="574">
        <v>0</v>
      </c>
      <c r="H384" s="574"/>
      <c r="I384" s="173" t="s">
        <v>326</v>
      </c>
      <c r="J384" s="173"/>
      <c r="K384" s="173"/>
      <c r="L384" s="575" t="s">
        <v>106</v>
      </c>
      <c r="M384" s="575"/>
      <c r="N384" s="575"/>
      <c r="O384" s="1" t="s">
        <v>582</v>
      </c>
      <c r="V384" s="26" t="s">
        <v>106</v>
      </c>
      <c r="AD384" s="173" t="s">
        <v>43</v>
      </c>
      <c r="AE384" s="173"/>
      <c r="AF384" s="173"/>
    </row>
    <row r="385" spans="1:32" ht="12.75">
      <c r="A385" s="1" t="s">
        <v>587</v>
      </c>
      <c r="G385" s="574">
        <v>2</v>
      </c>
      <c r="H385" s="574"/>
      <c r="I385" s="173" t="s">
        <v>325</v>
      </c>
      <c r="J385" s="173"/>
      <c r="K385" s="173"/>
      <c r="L385" s="575" t="s">
        <v>106</v>
      </c>
      <c r="M385" s="575"/>
      <c r="N385" s="575"/>
      <c r="O385" s="1" t="s">
        <v>589</v>
      </c>
      <c r="V385" s="26" t="s">
        <v>595</v>
      </c>
      <c r="AD385" s="173" t="s">
        <v>44</v>
      </c>
      <c r="AE385" s="173"/>
      <c r="AF385" s="173"/>
    </row>
    <row r="386" spans="1:32" ht="12.75">
      <c r="A386" s="1" t="s">
        <v>588</v>
      </c>
      <c r="G386" s="574">
        <v>2</v>
      </c>
      <c r="H386" s="574"/>
      <c r="I386" s="173" t="s">
        <v>325</v>
      </c>
      <c r="J386" s="173"/>
      <c r="K386" s="173"/>
      <c r="L386" s="575" t="s">
        <v>106</v>
      </c>
      <c r="M386" s="575"/>
      <c r="N386" s="575"/>
      <c r="O386" s="1" t="s">
        <v>588</v>
      </c>
      <c r="V386" s="26" t="s">
        <v>595</v>
      </c>
      <c r="AD386" s="173" t="s">
        <v>44</v>
      </c>
      <c r="AE386" s="173"/>
      <c r="AF386" s="173"/>
    </row>
    <row r="387" spans="1:32" ht="12.75">
      <c r="A387" s="1" t="s">
        <v>589</v>
      </c>
      <c r="G387" s="574">
        <v>2</v>
      </c>
      <c r="H387" s="574"/>
      <c r="I387" s="173" t="s">
        <v>327</v>
      </c>
      <c r="J387" s="173"/>
      <c r="K387" s="173"/>
      <c r="L387" s="575" t="s">
        <v>106</v>
      </c>
      <c r="M387" s="575"/>
      <c r="N387" s="575"/>
      <c r="O387" s="1" t="s">
        <v>589</v>
      </c>
      <c r="V387" s="26" t="s">
        <v>596</v>
      </c>
      <c r="AD387" s="173" t="s">
        <v>44</v>
      </c>
      <c r="AE387" s="173"/>
      <c r="AF387" s="173"/>
    </row>
    <row r="388" spans="1:32" ht="12.75">
      <c r="A388" s="1" t="s">
        <v>590</v>
      </c>
      <c r="G388" s="574">
        <v>2</v>
      </c>
      <c r="H388" s="574"/>
      <c r="I388" s="173" t="s">
        <v>329</v>
      </c>
      <c r="J388" s="173"/>
      <c r="K388" s="173"/>
      <c r="L388" s="575" t="s">
        <v>106</v>
      </c>
      <c r="M388" s="575"/>
      <c r="N388" s="575"/>
      <c r="O388" s="1" t="s">
        <v>594</v>
      </c>
      <c r="V388" s="26" t="s">
        <v>595</v>
      </c>
      <c r="AD388" s="173" t="s">
        <v>44</v>
      </c>
      <c r="AE388" s="173"/>
      <c r="AF388" s="173"/>
    </row>
    <row r="389" spans="1:32" ht="12.75">
      <c r="A389" s="1" t="s">
        <v>591</v>
      </c>
      <c r="G389" s="574">
        <v>2</v>
      </c>
      <c r="H389" s="574"/>
      <c r="I389" s="173" t="s">
        <v>327</v>
      </c>
      <c r="J389" s="173"/>
      <c r="K389" s="173"/>
      <c r="L389" s="575" t="s">
        <v>106</v>
      </c>
      <c r="M389" s="575"/>
      <c r="N389" s="575"/>
      <c r="O389" s="1" t="s">
        <v>594</v>
      </c>
      <c r="V389" s="26" t="s">
        <v>597</v>
      </c>
      <c r="AD389" s="173" t="s">
        <v>44</v>
      </c>
      <c r="AE389" s="173"/>
      <c r="AF389" s="173"/>
    </row>
    <row r="390" spans="1:32" ht="12.75">
      <c r="A390" s="1" t="s">
        <v>592</v>
      </c>
      <c r="G390" s="574">
        <v>3</v>
      </c>
      <c r="H390" s="574"/>
      <c r="I390" s="173" t="s">
        <v>326</v>
      </c>
      <c r="J390" s="173"/>
      <c r="K390" s="173"/>
      <c r="L390" s="575" t="s">
        <v>106</v>
      </c>
      <c r="M390" s="575"/>
      <c r="N390" s="575"/>
      <c r="O390" s="1" t="s">
        <v>334</v>
      </c>
      <c r="V390" s="26" t="s">
        <v>598</v>
      </c>
      <c r="AD390" s="173" t="s">
        <v>44</v>
      </c>
      <c r="AE390" s="173"/>
      <c r="AF390" s="173"/>
    </row>
    <row r="391" spans="1:32" ht="12.75">
      <c r="A391" s="1" t="s">
        <v>593</v>
      </c>
      <c r="G391" s="574">
        <v>0</v>
      </c>
      <c r="H391" s="574"/>
      <c r="I391" s="173" t="s">
        <v>326</v>
      </c>
      <c r="J391" s="173"/>
      <c r="K391" s="173"/>
      <c r="L391" s="575" t="s">
        <v>106</v>
      </c>
      <c r="M391" s="575"/>
      <c r="N391" s="575"/>
      <c r="O391" s="1" t="s">
        <v>582</v>
      </c>
      <c r="V391" s="26" t="s">
        <v>350</v>
      </c>
      <c r="AD391" s="173" t="s">
        <v>44</v>
      </c>
      <c r="AE391" s="173"/>
      <c r="AF391" s="173"/>
    </row>
    <row r="392" spans="1:56" ht="15">
      <c r="A392" s="4" t="s">
        <v>351</v>
      </c>
      <c r="B392" s="4"/>
      <c r="C392" s="4"/>
      <c r="D392" s="4"/>
      <c r="E392" s="4"/>
      <c r="F392" s="4"/>
      <c r="G392" s="4"/>
      <c r="H392" s="4"/>
      <c r="I392" s="4"/>
      <c r="J392" s="4"/>
      <c r="K392" s="4"/>
      <c r="L392" s="4"/>
      <c r="M392" s="4"/>
      <c r="N392" s="576"/>
      <c r="O392" s="576"/>
      <c r="P392" s="576"/>
      <c r="Q392" s="576"/>
      <c r="R392" s="576"/>
      <c r="S392" s="576"/>
      <c r="T392" s="576"/>
      <c r="U392" s="576"/>
      <c r="V392" s="576"/>
      <c r="W392" s="576"/>
      <c r="X392" s="576"/>
      <c r="Y392" s="576"/>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row>
    <row r="393" spans="1:12" ht="12.75">
      <c r="A393" s="1" t="s">
        <v>269</v>
      </c>
      <c r="G393" s="574">
        <v>1</v>
      </c>
      <c r="H393" s="574"/>
      <c r="I393" s="90"/>
      <c r="J393" s="90"/>
      <c r="K393" s="90"/>
      <c r="L393" s="90"/>
    </row>
    <row r="394" spans="1:12" ht="12.75">
      <c r="A394" s="1" t="s">
        <v>352</v>
      </c>
      <c r="G394" s="574">
        <v>1</v>
      </c>
      <c r="H394" s="574"/>
      <c r="I394" s="90"/>
      <c r="J394" s="90"/>
      <c r="K394" s="90"/>
      <c r="L394" s="90"/>
    </row>
    <row r="395" spans="1:12" ht="12.75">
      <c r="A395" s="1" t="s">
        <v>353</v>
      </c>
      <c r="G395" s="574">
        <v>1</v>
      </c>
      <c r="H395" s="574"/>
      <c r="I395" s="90"/>
      <c r="J395" s="90"/>
      <c r="K395" s="90"/>
      <c r="L395" s="90"/>
    </row>
    <row r="396" spans="1:12" ht="12.75">
      <c r="A396" s="1" t="s">
        <v>354</v>
      </c>
      <c r="G396" s="574">
        <v>1</v>
      </c>
      <c r="H396" s="574"/>
      <c r="I396" s="90"/>
      <c r="J396" s="90"/>
      <c r="K396" s="90"/>
      <c r="L396" s="90"/>
    </row>
    <row r="397" spans="1:12" ht="12.75">
      <c r="A397" s="1" t="s">
        <v>355</v>
      </c>
      <c r="G397" s="574">
        <v>1</v>
      </c>
      <c r="H397" s="574"/>
      <c r="I397" s="90"/>
      <c r="J397" s="90"/>
      <c r="K397" s="90"/>
      <c r="L397" s="90"/>
    </row>
    <row r="398" spans="1:12" ht="12.75">
      <c r="A398" s="1" t="s">
        <v>356</v>
      </c>
      <c r="G398" s="574">
        <v>1</v>
      </c>
      <c r="H398" s="574"/>
      <c r="I398" s="90"/>
      <c r="J398" s="90"/>
      <c r="K398" s="90"/>
      <c r="L398" s="90"/>
    </row>
    <row r="399" spans="1:12" ht="12.75">
      <c r="A399" s="1" t="s">
        <v>357</v>
      </c>
      <c r="G399" s="574">
        <v>1</v>
      </c>
      <c r="H399" s="574"/>
      <c r="I399" s="90"/>
      <c r="J399" s="90"/>
      <c r="K399" s="90"/>
      <c r="L399" s="90"/>
    </row>
    <row r="400" spans="1:12" ht="12.75">
      <c r="A400" s="1" t="s">
        <v>871</v>
      </c>
      <c r="G400" s="574">
        <v>1</v>
      </c>
      <c r="H400" s="574"/>
      <c r="I400" s="90"/>
      <c r="J400" s="90"/>
      <c r="K400" s="90"/>
      <c r="L400" s="90"/>
    </row>
    <row r="401" spans="1:12" ht="12.75">
      <c r="A401" s="1" t="s">
        <v>872</v>
      </c>
      <c r="G401" s="574">
        <v>1</v>
      </c>
      <c r="H401" s="574"/>
      <c r="I401" s="90"/>
      <c r="J401" s="90"/>
      <c r="K401" s="90"/>
      <c r="L401" s="90"/>
    </row>
    <row r="402" spans="1:12" ht="12.75">
      <c r="A402" s="1" t="s">
        <v>873</v>
      </c>
      <c r="G402" s="574">
        <v>1</v>
      </c>
      <c r="H402" s="574"/>
      <c r="I402" s="90"/>
      <c r="J402" s="90"/>
      <c r="K402" s="90"/>
      <c r="L402" s="90"/>
    </row>
    <row r="403" spans="1:12" ht="12.75">
      <c r="A403" s="1" t="s">
        <v>874</v>
      </c>
      <c r="G403" s="574">
        <v>1</v>
      </c>
      <c r="H403" s="574"/>
      <c r="I403" s="90"/>
      <c r="J403" s="90"/>
      <c r="K403" s="90"/>
      <c r="L403" s="90"/>
    </row>
    <row r="404" spans="1:12" ht="12.75">
      <c r="A404" s="1" t="s">
        <v>875</v>
      </c>
      <c r="G404" s="574">
        <v>1</v>
      </c>
      <c r="H404" s="574"/>
      <c r="I404" s="90"/>
      <c r="J404" s="90"/>
      <c r="K404" s="90"/>
      <c r="L404" s="90"/>
    </row>
    <row r="405" spans="1:12" ht="12.75">
      <c r="A405" s="1" t="s">
        <v>876</v>
      </c>
      <c r="G405" s="574">
        <v>1</v>
      </c>
      <c r="H405" s="574"/>
      <c r="I405" s="90"/>
      <c r="J405" s="90"/>
      <c r="K405" s="90"/>
      <c r="L405" s="90"/>
    </row>
    <row r="406" spans="1:12" ht="12.75">
      <c r="A406" s="1" t="s">
        <v>744</v>
      </c>
      <c r="G406" s="574">
        <v>2</v>
      </c>
      <c r="H406" s="574"/>
      <c r="I406" s="90"/>
      <c r="J406" s="90"/>
      <c r="K406" s="90"/>
      <c r="L406" s="90"/>
    </row>
    <row r="407" spans="1:12" ht="12.75">
      <c r="A407" s="1" t="s">
        <v>877</v>
      </c>
      <c r="G407" s="574">
        <v>2</v>
      </c>
      <c r="H407" s="574"/>
      <c r="I407" s="90"/>
      <c r="J407" s="90"/>
      <c r="K407" s="90"/>
      <c r="L407" s="90"/>
    </row>
    <row r="408" spans="1:12" ht="12.75">
      <c r="A408" s="1" t="s">
        <v>878</v>
      </c>
      <c r="G408" s="574">
        <v>2</v>
      </c>
      <c r="H408" s="574"/>
      <c r="I408" s="90"/>
      <c r="J408" s="90"/>
      <c r="K408" s="90"/>
      <c r="L408" s="90"/>
    </row>
    <row r="409" spans="1:12" ht="12.75">
      <c r="A409" s="1" t="s">
        <v>879</v>
      </c>
      <c r="G409" s="574">
        <v>2</v>
      </c>
      <c r="H409" s="574"/>
      <c r="I409" s="90"/>
      <c r="J409" s="90"/>
      <c r="K409" s="90"/>
      <c r="L409" s="90"/>
    </row>
    <row r="410" spans="1:12" ht="12.75">
      <c r="A410" s="1" t="s">
        <v>880</v>
      </c>
      <c r="G410" s="574">
        <v>2</v>
      </c>
      <c r="H410" s="574"/>
      <c r="I410" s="90"/>
      <c r="J410" s="90"/>
      <c r="K410" s="90"/>
      <c r="L410" s="90"/>
    </row>
    <row r="411" spans="1:12" ht="12.75">
      <c r="A411" s="1" t="s">
        <v>881</v>
      </c>
      <c r="G411" s="574">
        <v>2</v>
      </c>
      <c r="H411" s="574"/>
      <c r="I411" s="90"/>
      <c r="J411" s="90"/>
      <c r="K411" s="90"/>
      <c r="L411" s="90"/>
    </row>
    <row r="412" spans="1:12" ht="12.75">
      <c r="A412" s="1" t="s">
        <v>882</v>
      </c>
      <c r="G412" s="574">
        <v>2</v>
      </c>
      <c r="H412" s="574"/>
      <c r="I412" s="90"/>
      <c r="J412" s="90"/>
      <c r="K412" s="90"/>
      <c r="L412" s="90"/>
    </row>
    <row r="413" spans="1:12" ht="12.75">
      <c r="A413" s="1" t="s">
        <v>883</v>
      </c>
      <c r="G413" s="574">
        <v>2</v>
      </c>
      <c r="H413" s="574"/>
      <c r="I413" s="90"/>
      <c r="J413" s="90"/>
      <c r="K413" s="90"/>
      <c r="L413" s="90"/>
    </row>
    <row r="414" spans="1:12" ht="12.75">
      <c r="A414" s="1" t="s">
        <v>884</v>
      </c>
      <c r="G414" s="574">
        <v>2</v>
      </c>
      <c r="H414" s="574"/>
      <c r="I414" s="90"/>
      <c r="J414" s="90"/>
      <c r="K414" s="90"/>
      <c r="L414" s="90"/>
    </row>
    <row r="415" spans="1:12" ht="12.75">
      <c r="A415" s="1" t="s">
        <v>885</v>
      </c>
      <c r="G415" s="574">
        <v>2</v>
      </c>
      <c r="H415" s="574"/>
      <c r="I415" s="90"/>
      <c r="J415" s="90"/>
      <c r="K415" s="90"/>
      <c r="L415" s="90"/>
    </row>
    <row r="416" spans="1:12" ht="12.75">
      <c r="A416" s="1" t="s">
        <v>886</v>
      </c>
      <c r="G416" s="574">
        <v>2</v>
      </c>
      <c r="H416" s="574"/>
      <c r="I416" s="90"/>
      <c r="J416" s="90"/>
      <c r="K416" s="90"/>
      <c r="L416" s="90"/>
    </row>
    <row r="417" spans="1:12" ht="12.75">
      <c r="A417" s="1" t="s">
        <v>887</v>
      </c>
      <c r="G417" s="574">
        <v>2</v>
      </c>
      <c r="H417" s="574"/>
      <c r="I417" s="90"/>
      <c r="J417" s="90"/>
      <c r="K417" s="90"/>
      <c r="L417" s="90"/>
    </row>
    <row r="418" spans="1:12" ht="12.75">
      <c r="A418" s="1" t="s">
        <v>888</v>
      </c>
      <c r="G418" s="574">
        <v>2</v>
      </c>
      <c r="H418" s="574"/>
      <c r="I418" s="90"/>
      <c r="J418" s="90"/>
      <c r="K418" s="90"/>
      <c r="L418" s="90"/>
    </row>
    <row r="419" spans="1:12" ht="12.75">
      <c r="A419" s="1" t="s">
        <v>889</v>
      </c>
      <c r="G419" s="574">
        <v>2</v>
      </c>
      <c r="H419" s="574"/>
      <c r="I419" s="90"/>
      <c r="J419" s="90"/>
      <c r="K419" s="90"/>
      <c r="L419" s="90"/>
    </row>
    <row r="420" spans="1:12" ht="12.75">
      <c r="A420" s="1" t="s">
        <v>890</v>
      </c>
      <c r="G420" s="574">
        <v>2</v>
      </c>
      <c r="H420" s="574"/>
      <c r="I420" s="90"/>
      <c r="J420" s="90"/>
      <c r="K420" s="90"/>
      <c r="L420" s="90"/>
    </row>
    <row r="421" spans="1:12" ht="12.75">
      <c r="A421" s="1" t="s">
        <v>764</v>
      </c>
      <c r="G421" s="574">
        <v>3</v>
      </c>
      <c r="H421" s="574"/>
      <c r="I421" s="90"/>
      <c r="J421" s="90"/>
      <c r="K421" s="90"/>
      <c r="L421" s="90"/>
    </row>
    <row r="422" spans="1:12" ht="12.75">
      <c r="A422" s="1" t="s">
        <v>891</v>
      </c>
      <c r="G422" s="574">
        <v>3</v>
      </c>
      <c r="H422" s="574"/>
      <c r="I422" s="90"/>
      <c r="J422" s="90"/>
      <c r="K422" s="90"/>
      <c r="L422" s="90"/>
    </row>
    <row r="423" spans="1:12" ht="12.75">
      <c r="A423" s="1" t="s">
        <v>892</v>
      </c>
      <c r="G423" s="574">
        <v>3</v>
      </c>
      <c r="H423" s="574"/>
      <c r="I423" s="90"/>
      <c r="J423" s="90"/>
      <c r="K423" s="90"/>
      <c r="L423" s="90"/>
    </row>
    <row r="424" spans="1:12" ht="12.75">
      <c r="A424" s="1" t="s">
        <v>893</v>
      </c>
      <c r="G424" s="574">
        <v>3</v>
      </c>
      <c r="H424" s="574"/>
      <c r="I424" s="90"/>
      <c r="J424" s="90"/>
      <c r="K424" s="90"/>
      <c r="L424" s="90"/>
    </row>
    <row r="425" spans="1:12" ht="12.75">
      <c r="A425" s="1" t="s">
        <v>894</v>
      </c>
      <c r="G425" s="574">
        <v>3</v>
      </c>
      <c r="H425" s="574"/>
      <c r="I425" s="90"/>
      <c r="J425" s="90"/>
      <c r="K425" s="90"/>
      <c r="L425" s="90"/>
    </row>
    <row r="426" spans="1:12" ht="12.75">
      <c r="A426" s="1" t="s">
        <v>895</v>
      </c>
      <c r="G426" s="574">
        <v>3</v>
      </c>
      <c r="H426" s="574"/>
      <c r="I426" s="90"/>
      <c r="J426" s="90"/>
      <c r="K426" s="90"/>
      <c r="L426" s="90"/>
    </row>
    <row r="427" spans="1:12" ht="12.75">
      <c r="A427" s="1" t="s">
        <v>896</v>
      </c>
      <c r="G427" s="574">
        <v>3</v>
      </c>
      <c r="H427" s="574"/>
      <c r="I427" s="90"/>
      <c r="J427" s="90"/>
      <c r="K427" s="90"/>
      <c r="L427" s="90"/>
    </row>
    <row r="428" spans="1:12" ht="12.75">
      <c r="A428" s="1" t="s">
        <v>897</v>
      </c>
      <c r="G428" s="574">
        <v>3</v>
      </c>
      <c r="H428" s="574"/>
      <c r="I428" s="90"/>
      <c r="J428" s="90"/>
      <c r="K428" s="90"/>
      <c r="L428" s="90"/>
    </row>
    <row r="429" spans="1:12" ht="12.75">
      <c r="A429" s="1" t="s">
        <v>898</v>
      </c>
      <c r="G429" s="574">
        <v>3</v>
      </c>
      <c r="H429" s="574"/>
      <c r="I429" s="90"/>
      <c r="J429" s="90"/>
      <c r="K429" s="90"/>
      <c r="L429" s="90"/>
    </row>
    <row r="430" spans="1:12" ht="12.75">
      <c r="A430" s="1" t="s">
        <v>899</v>
      </c>
      <c r="G430" s="574">
        <v>3</v>
      </c>
      <c r="H430" s="574"/>
      <c r="I430" s="90"/>
      <c r="J430" s="90"/>
      <c r="K430" s="90"/>
      <c r="L430" s="90"/>
    </row>
    <row r="431" spans="1:12" ht="12.75">
      <c r="A431" s="1" t="s">
        <v>900</v>
      </c>
      <c r="G431" s="574">
        <v>3</v>
      </c>
      <c r="H431" s="574"/>
      <c r="I431" s="90"/>
      <c r="J431" s="90"/>
      <c r="K431" s="90"/>
      <c r="L431" s="90"/>
    </row>
    <row r="432" spans="1:12" ht="12.75">
      <c r="A432" s="1" t="s">
        <v>901</v>
      </c>
      <c r="G432" s="574">
        <v>3</v>
      </c>
      <c r="H432" s="574"/>
      <c r="I432" s="90"/>
      <c r="J432" s="90"/>
      <c r="K432" s="90"/>
      <c r="L432" s="90"/>
    </row>
    <row r="433" spans="1:12" ht="12.75">
      <c r="A433" s="1" t="s">
        <v>902</v>
      </c>
      <c r="G433" s="574">
        <v>3</v>
      </c>
      <c r="H433" s="574"/>
      <c r="I433" s="90"/>
      <c r="J433" s="90"/>
      <c r="K433" s="90"/>
      <c r="L433" s="90"/>
    </row>
    <row r="434" spans="1:12" ht="12.75">
      <c r="A434" s="1" t="s">
        <v>903</v>
      </c>
      <c r="G434" s="574">
        <v>3</v>
      </c>
      <c r="H434" s="574"/>
      <c r="I434" s="90"/>
      <c r="J434" s="90"/>
      <c r="K434" s="90"/>
      <c r="L434" s="90"/>
    </row>
    <row r="435" spans="1:12" ht="12.75">
      <c r="A435" s="1" t="s">
        <v>904</v>
      </c>
      <c r="G435" s="574">
        <v>3</v>
      </c>
      <c r="H435" s="574"/>
      <c r="I435" s="90"/>
      <c r="J435" s="90"/>
      <c r="K435" s="90"/>
      <c r="L435" s="90"/>
    </row>
    <row r="436" spans="1:12" ht="12.75">
      <c r="A436" s="1" t="s">
        <v>905</v>
      </c>
      <c r="G436" s="574">
        <v>3</v>
      </c>
      <c r="H436" s="574"/>
      <c r="I436" s="90"/>
      <c r="J436" s="90"/>
      <c r="K436" s="90"/>
      <c r="L436" s="90"/>
    </row>
    <row r="437" spans="1:12" ht="12.75">
      <c r="A437" s="1" t="s">
        <v>789</v>
      </c>
      <c r="G437" s="574">
        <v>4</v>
      </c>
      <c r="H437" s="574"/>
      <c r="I437" s="90"/>
      <c r="J437" s="90"/>
      <c r="K437" s="90"/>
      <c r="L437" s="90"/>
    </row>
    <row r="438" spans="1:12" ht="12.75">
      <c r="A438" s="1" t="s">
        <v>906</v>
      </c>
      <c r="G438" s="574">
        <v>4</v>
      </c>
      <c r="H438" s="574"/>
      <c r="I438" s="90"/>
      <c r="J438" s="90"/>
      <c r="K438" s="90"/>
      <c r="L438" s="90"/>
    </row>
    <row r="439" spans="1:12" ht="12.75">
      <c r="A439" s="1" t="s">
        <v>907</v>
      </c>
      <c r="G439" s="574">
        <v>4</v>
      </c>
      <c r="H439" s="574"/>
      <c r="I439" s="90"/>
      <c r="J439" s="90"/>
      <c r="K439" s="90"/>
      <c r="L439" s="90"/>
    </row>
    <row r="440" spans="1:12" ht="12.75">
      <c r="A440" s="1" t="s">
        <v>908</v>
      </c>
      <c r="G440" s="574">
        <v>4</v>
      </c>
      <c r="H440" s="574"/>
      <c r="I440" s="90"/>
      <c r="J440" s="90"/>
      <c r="K440" s="90"/>
      <c r="L440" s="90"/>
    </row>
    <row r="441" spans="1:12" ht="12.75">
      <c r="A441" s="1" t="s">
        <v>909</v>
      </c>
      <c r="G441" s="574">
        <v>4</v>
      </c>
      <c r="H441" s="574"/>
      <c r="I441" s="90"/>
      <c r="J441" s="90"/>
      <c r="K441" s="90"/>
      <c r="L441" s="90"/>
    </row>
    <row r="442" spans="1:12" ht="12.75">
      <c r="A442" s="1" t="s">
        <v>910</v>
      </c>
      <c r="G442" s="574">
        <v>4</v>
      </c>
      <c r="H442" s="574"/>
      <c r="I442" s="90"/>
      <c r="J442" s="90"/>
      <c r="K442" s="90"/>
      <c r="L442" s="90"/>
    </row>
    <row r="443" spans="1:12" ht="12.75">
      <c r="A443" s="1" t="s">
        <v>911</v>
      </c>
      <c r="G443" s="574">
        <v>4</v>
      </c>
      <c r="H443" s="574"/>
      <c r="I443" s="90"/>
      <c r="J443" s="90"/>
      <c r="K443" s="90"/>
      <c r="L443" s="90"/>
    </row>
    <row r="444" spans="1:12" ht="12.75">
      <c r="A444" s="1" t="s">
        <v>912</v>
      </c>
      <c r="G444" s="574">
        <v>4</v>
      </c>
      <c r="H444" s="574"/>
      <c r="I444" s="90"/>
      <c r="J444" s="90"/>
      <c r="K444" s="90"/>
      <c r="L444" s="90"/>
    </row>
    <row r="445" spans="1:12" ht="12.75">
      <c r="A445" s="1" t="s">
        <v>913</v>
      </c>
      <c r="G445" s="574">
        <v>4</v>
      </c>
      <c r="H445" s="574"/>
      <c r="I445" s="90"/>
      <c r="J445" s="90"/>
      <c r="K445" s="90"/>
      <c r="L445" s="90"/>
    </row>
    <row r="446" spans="1:12" ht="12.75">
      <c r="A446" s="1" t="s">
        <v>914</v>
      </c>
      <c r="G446" s="574">
        <v>4</v>
      </c>
      <c r="H446" s="574"/>
      <c r="I446" s="90"/>
      <c r="J446" s="90"/>
      <c r="K446" s="90"/>
      <c r="L446" s="90"/>
    </row>
    <row r="447" spans="1:12" ht="12.75">
      <c r="A447" s="1" t="s">
        <v>915</v>
      </c>
      <c r="G447" s="574">
        <v>4</v>
      </c>
      <c r="H447" s="574"/>
      <c r="I447" s="90"/>
      <c r="J447" s="90"/>
      <c r="K447" s="90"/>
      <c r="L447" s="90"/>
    </row>
    <row r="448" spans="1:12" ht="12.75">
      <c r="A448" s="1" t="s">
        <v>916</v>
      </c>
      <c r="G448" s="574">
        <v>4</v>
      </c>
      <c r="H448" s="574"/>
      <c r="I448" s="90"/>
      <c r="J448" s="90"/>
      <c r="K448" s="90"/>
      <c r="L448" s="90"/>
    </row>
    <row r="449" spans="1:12" ht="12.75">
      <c r="A449" s="1" t="s">
        <v>917</v>
      </c>
      <c r="G449" s="574">
        <v>4</v>
      </c>
      <c r="H449" s="574"/>
      <c r="I449" s="90"/>
      <c r="J449" s="90"/>
      <c r="K449" s="90"/>
      <c r="L449" s="90"/>
    </row>
    <row r="450" spans="1:12" ht="12.75">
      <c r="A450" s="1" t="s">
        <v>918</v>
      </c>
      <c r="G450" s="574">
        <v>4</v>
      </c>
      <c r="H450" s="574"/>
      <c r="I450" s="90"/>
      <c r="J450" s="90"/>
      <c r="K450" s="90"/>
      <c r="L450" s="90"/>
    </row>
    <row r="451" spans="1:12" ht="12.75">
      <c r="A451" s="1" t="s">
        <v>919</v>
      </c>
      <c r="G451" s="574">
        <v>4</v>
      </c>
      <c r="H451" s="574"/>
      <c r="I451" s="90"/>
      <c r="J451" s="90"/>
      <c r="K451" s="90"/>
      <c r="L451" s="90"/>
    </row>
    <row r="452" spans="1:12" ht="12.75">
      <c r="A452" s="1" t="s">
        <v>920</v>
      </c>
      <c r="G452" s="574">
        <v>4</v>
      </c>
      <c r="H452" s="574"/>
      <c r="I452" s="90"/>
      <c r="J452" s="90"/>
      <c r="K452" s="90"/>
      <c r="L452" s="90"/>
    </row>
    <row r="453" spans="1:12" ht="12.75">
      <c r="A453" s="1" t="s">
        <v>921</v>
      </c>
      <c r="G453" s="574">
        <v>4</v>
      </c>
      <c r="H453" s="574"/>
      <c r="I453" s="90"/>
      <c r="J453" s="90"/>
      <c r="K453" s="90"/>
      <c r="L453" s="90"/>
    </row>
    <row r="454" spans="1:12" ht="12.75">
      <c r="A454" s="1" t="s">
        <v>816</v>
      </c>
      <c r="G454" s="574">
        <v>5</v>
      </c>
      <c r="H454" s="574"/>
      <c r="I454" s="90"/>
      <c r="J454" s="90"/>
      <c r="K454" s="90"/>
      <c r="L454" s="90"/>
    </row>
    <row r="455" spans="1:12" ht="12.75">
      <c r="A455" s="1" t="s">
        <v>922</v>
      </c>
      <c r="G455" s="574">
        <v>5</v>
      </c>
      <c r="H455" s="574"/>
      <c r="I455" s="90"/>
      <c r="J455" s="90"/>
      <c r="K455" s="90"/>
      <c r="L455" s="90"/>
    </row>
    <row r="456" spans="1:12" ht="12.75">
      <c r="A456" s="1" t="s">
        <v>923</v>
      </c>
      <c r="G456" s="574">
        <v>5</v>
      </c>
      <c r="H456" s="574"/>
      <c r="I456" s="90"/>
      <c r="J456" s="90"/>
      <c r="K456" s="90"/>
      <c r="L456" s="90"/>
    </row>
    <row r="457" spans="1:12" ht="12.75">
      <c r="A457" s="1" t="s">
        <v>924</v>
      </c>
      <c r="G457" s="574">
        <v>5</v>
      </c>
      <c r="H457" s="574"/>
      <c r="I457" s="90"/>
      <c r="J457" s="90"/>
      <c r="K457" s="90"/>
      <c r="L457" s="90"/>
    </row>
    <row r="458" spans="1:12" ht="12.75">
      <c r="A458" s="1" t="s">
        <v>925</v>
      </c>
      <c r="G458" s="574">
        <v>5</v>
      </c>
      <c r="H458" s="574"/>
      <c r="I458" s="90"/>
      <c r="J458" s="90"/>
      <c r="K458" s="90"/>
      <c r="L458" s="90"/>
    </row>
    <row r="459" spans="1:12" ht="12.75">
      <c r="A459" s="1" t="s">
        <v>926</v>
      </c>
      <c r="G459" s="574">
        <v>5</v>
      </c>
      <c r="H459" s="574"/>
      <c r="I459" s="90"/>
      <c r="J459" s="90"/>
      <c r="K459" s="90"/>
      <c r="L459" s="90"/>
    </row>
    <row r="460" spans="1:12" ht="12.75">
      <c r="A460" s="1" t="s">
        <v>927</v>
      </c>
      <c r="G460" s="574">
        <v>5</v>
      </c>
      <c r="H460" s="574"/>
      <c r="I460" s="90"/>
      <c r="J460" s="90"/>
      <c r="K460" s="90"/>
      <c r="L460" s="90"/>
    </row>
    <row r="461" spans="1:12" ht="12.75">
      <c r="A461" s="1" t="s">
        <v>928</v>
      </c>
      <c r="G461" s="574">
        <v>5</v>
      </c>
      <c r="H461" s="574"/>
      <c r="I461" s="90"/>
      <c r="J461" s="90"/>
      <c r="K461" s="90"/>
      <c r="L461" s="90"/>
    </row>
    <row r="462" spans="1:12" ht="12.75">
      <c r="A462" s="1" t="s">
        <v>929</v>
      </c>
      <c r="G462" s="574">
        <v>5</v>
      </c>
      <c r="H462" s="574"/>
      <c r="I462" s="90"/>
      <c r="J462" s="90"/>
      <c r="K462" s="90"/>
      <c r="L462" s="90"/>
    </row>
    <row r="463" spans="1:12" ht="12.75">
      <c r="A463" s="1" t="s">
        <v>930</v>
      </c>
      <c r="G463" s="574">
        <v>5</v>
      </c>
      <c r="H463" s="574"/>
      <c r="I463" s="90"/>
      <c r="J463" s="90"/>
      <c r="K463" s="90"/>
      <c r="L463" s="90"/>
    </row>
    <row r="464" spans="1:12" ht="12.75">
      <c r="A464" s="1" t="s">
        <v>931</v>
      </c>
      <c r="G464" s="574">
        <v>5</v>
      </c>
      <c r="H464" s="574"/>
      <c r="I464" s="90"/>
      <c r="J464" s="90"/>
      <c r="K464" s="90"/>
      <c r="L464" s="90"/>
    </row>
    <row r="465" spans="1:12" ht="12.75">
      <c r="A465" s="1" t="s">
        <v>932</v>
      </c>
      <c r="G465" s="574">
        <v>5</v>
      </c>
      <c r="H465" s="574"/>
      <c r="I465" s="90"/>
      <c r="J465" s="90"/>
      <c r="K465" s="90"/>
      <c r="L465" s="90"/>
    </row>
    <row r="466" spans="1:12" ht="12.75">
      <c r="A466" s="1" t="s">
        <v>933</v>
      </c>
      <c r="G466" s="574">
        <v>5</v>
      </c>
      <c r="H466" s="574"/>
      <c r="I466" s="90"/>
      <c r="J466" s="90"/>
      <c r="K466" s="90"/>
      <c r="L466" s="90"/>
    </row>
    <row r="467" spans="1:12" ht="12.75">
      <c r="A467" s="1" t="s">
        <v>934</v>
      </c>
      <c r="G467" s="574">
        <v>5</v>
      </c>
      <c r="H467" s="574"/>
      <c r="I467" s="90"/>
      <c r="J467" s="90"/>
      <c r="K467" s="90"/>
      <c r="L467" s="90"/>
    </row>
    <row r="468" spans="1:12" ht="12.75">
      <c r="A468" s="1" t="s">
        <v>935</v>
      </c>
      <c r="G468" s="574">
        <v>5</v>
      </c>
      <c r="H468" s="574"/>
      <c r="I468" s="90"/>
      <c r="J468" s="90"/>
      <c r="K468" s="90"/>
      <c r="L468" s="90"/>
    </row>
    <row r="469" spans="1:12" ht="12.75">
      <c r="A469" s="1" t="s">
        <v>936</v>
      </c>
      <c r="G469" s="574">
        <v>5</v>
      </c>
      <c r="H469" s="574"/>
      <c r="I469" s="90"/>
      <c r="J469" s="90"/>
      <c r="K469" s="90"/>
      <c r="L469" s="90"/>
    </row>
    <row r="470" spans="1:12" ht="12.75">
      <c r="A470" s="1" t="s">
        <v>937</v>
      </c>
      <c r="G470" s="574">
        <v>5</v>
      </c>
      <c r="H470" s="574"/>
      <c r="I470" s="90"/>
      <c r="J470" s="90"/>
      <c r="K470" s="90"/>
      <c r="L470" s="90"/>
    </row>
    <row r="471" spans="1:12" ht="12.75">
      <c r="A471" s="1" t="s">
        <v>938</v>
      </c>
      <c r="G471" s="574">
        <v>5</v>
      </c>
      <c r="H471" s="574"/>
      <c r="I471" s="90"/>
      <c r="J471" s="90"/>
      <c r="K471" s="90"/>
      <c r="L471" s="90"/>
    </row>
    <row r="472" spans="1:12" ht="12.75">
      <c r="A472" s="1" t="s">
        <v>844</v>
      </c>
      <c r="G472" s="574">
        <v>6</v>
      </c>
      <c r="H472" s="574"/>
      <c r="I472" s="90"/>
      <c r="J472" s="90"/>
      <c r="K472" s="90"/>
      <c r="L472" s="90"/>
    </row>
    <row r="473" spans="1:12" ht="12.75">
      <c r="A473" s="1" t="s">
        <v>939</v>
      </c>
      <c r="G473" s="574">
        <v>6</v>
      </c>
      <c r="H473" s="574"/>
      <c r="I473" s="90"/>
      <c r="J473" s="90"/>
      <c r="K473" s="90"/>
      <c r="L473" s="90"/>
    </row>
    <row r="474" spans="1:12" ht="12.75">
      <c r="A474" s="1" t="s">
        <v>940</v>
      </c>
      <c r="G474" s="574">
        <v>6</v>
      </c>
      <c r="H474" s="574"/>
      <c r="I474" s="90"/>
      <c r="J474" s="90"/>
      <c r="K474" s="90"/>
      <c r="L474" s="90"/>
    </row>
    <row r="475" spans="1:12" ht="12.75">
      <c r="A475" s="1" t="s">
        <v>941</v>
      </c>
      <c r="G475" s="574">
        <v>6</v>
      </c>
      <c r="H475" s="574"/>
      <c r="I475" s="90"/>
      <c r="J475" s="90"/>
      <c r="K475" s="90"/>
      <c r="L475" s="90"/>
    </row>
    <row r="476" spans="1:12" ht="12.75">
      <c r="A476" s="1" t="s">
        <v>942</v>
      </c>
      <c r="G476" s="574">
        <v>6</v>
      </c>
      <c r="H476" s="574"/>
      <c r="I476" s="90"/>
      <c r="J476" s="90"/>
      <c r="K476" s="90"/>
      <c r="L476" s="90"/>
    </row>
    <row r="477" spans="1:12" ht="12.75">
      <c r="A477" s="1" t="s">
        <v>943</v>
      </c>
      <c r="G477" s="574">
        <v>6</v>
      </c>
      <c r="H477" s="574"/>
      <c r="I477" s="90"/>
      <c r="J477" s="90"/>
      <c r="K477" s="90"/>
      <c r="L477" s="90"/>
    </row>
    <row r="478" spans="1:12" ht="12.75">
      <c r="A478" s="1" t="s">
        <v>944</v>
      </c>
      <c r="G478" s="574">
        <v>6</v>
      </c>
      <c r="H478" s="574"/>
      <c r="I478" s="90"/>
      <c r="J478" s="90"/>
      <c r="K478" s="90"/>
      <c r="L478" s="90"/>
    </row>
    <row r="479" spans="1:12" ht="12.75">
      <c r="A479" s="1" t="s">
        <v>945</v>
      </c>
      <c r="G479" s="574">
        <v>6</v>
      </c>
      <c r="H479" s="574"/>
      <c r="I479" s="90"/>
      <c r="J479" s="90"/>
      <c r="K479" s="90"/>
      <c r="L479" s="90"/>
    </row>
    <row r="480" spans="1:12" ht="12.75">
      <c r="A480" s="1" t="s">
        <v>946</v>
      </c>
      <c r="G480" s="574">
        <v>6</v>
      </c>
      <c r="H480" s="574"/>
      <c r="I480" s="90"/>
      <c r="J480" s="90"/>
      <c r="K480" s="90"/>
      <c r="L480" s="90"/>
    </row>
    <row r="481" spans="1:12" ht="12.75">
      <c r="A481" s="1" t="s">
        <v>947</v>
      </c>
      <c r="G481" s="574">
        <v>6</v>
      </c>
      <c r="H481" s="574"/>
      <c r="I481" s="90"/>
      <c r="J481" s="90"/>
      <c r="K481" s="90"/>
      <c r="L481" s="90"/>
    </row>
    <row r="482" spans="1:12" ht="12.75">
      <c r="A482" s="1" t="s">
        <v>948</v>
      </c>
      <c r="G482" s="574">
        <v>6</v>
      </c>
      <c r="H482" s="574"/>
      <c r="I482" s="90"/>
      <c r="J482" s="90"/>
      <c r="K482" s="90"/>
      <c r="L482" s="90"/>
    </row>
    <row r="483" spans="1:12" ht="12.75">
      <c r="A483" s="1" t="s">
        <v>949</v>
      </c>
      <c r="G483" s="574">
        <v>6</v>
      </c>
      <c r="H483" s="574"/>
      <c r="I483" s="90"/>
      <c r="J483" s="90"/>
      <c r="K483" s="90"/>
      <c r="L483" s="90"/>
    </row>
    <row r="484" spans="1:12" ht="12.75">
      <c r="A484" s="1" t="s">
        <v>950</v>
      </c>
      <c r="G484" s="574">
        <v>6</v>
      </c>
      <c r="H484" s="574"/>
      <c r="I484" s="90"/>
      <c r="J484" s="90"/>
      <c r="K484" s="90"/>
      <c r="L484" s="90"/>
    </row>
    <row r="485" spans="1:12" ht="12.75">
      <c r="A485" s="1" t="s">
        <v>951</v>
      </c>
      <c r="G485" s="574">
        <v>6</v>
      </c>
      <c r="H485" s="574"/>
      <c r="I485" s="90"/>
      <c r="J485" s="90"/>
      <c r="K485" s="90"/>
      <c r="L485" s="90"/>
    </row>
    <row r="486" spans="1:12" ht="12.75">
      <c r="A486" s="1" t="s">
        <v>952</v>
      </c>
      <c r="G486" s="574">
        <v>6</v>
      </c>
      <c r="H486" s="574"/>
      <c r="I486" s="90"/>
      <c r="J486" s="90"/>
      <c r="K486" s="90"/>
      <c r="L486" s="90"/>
    </row>
    <row r="487" spans="1:12" ht="12.75">
      <c r="A487" s="1" t="s">
        <v>953</v>
      </c>
      <c r="G487" s="574">
        <v>6</v>
      </c>
      <c r="H487" s="574"/>
      <c r="I487" s="90"/>
      <c r="J487" s="90"/>
      <c r="K487" s="90"/>
      <c r="L487" s="90"/>
    </row>
    <row r="488" spans="1:12" ht="12.75">
      <c r="A488" s="1" t="s">
        <v>954</v>
      </c>
      <c r="G488" s="574">
        <v>6</v>
      </c>
      <c r="H488" s="574"/>
      <c r="I488" s="90"/>
      <c r="J488" s="90"/>
      <c r="K488" s="90"/>
      <c r="L488" s="90"/>
    </row>
    <row r="489" spans="1:12" ht="12.75">
      <c r="A489" s="1" t="s">
        <v>955</v>
      </c>
      <c r="G489" s="574">
        <v>6</v>
      </c>
      <c r="H489" s="574"/>
      <c r="I489" s="90"/>
      <c r="J489" s="90"/>
      <c r="K489" s="90"/>
      <c r="L489" s="90"/>
    </row>
    <row r="490" spans="1:12" ht="12.75">
      <c r="A490" s="1" t="s">
        <v>956</v>
      </c>
      <c r="G490" s="574">
        <v>6</v>
      </c>
      <c r="H490" s="574"/>
      <c r="I490" s="90"/>
      <c r="J490" s="90"/>
      <c r="K490" s="90"/>
      <c r="L490" s="90"/>
    </row>
    <row r="491" spans="1:12" ht="12.75">
      <c r="A491" s="1" t="s">
        <v>358</v>
      </c>
      <c r="G491" s="574">
        <v>6</v>
      </c>
      <c r="H491" s="574"/>
      <c r="I491" s="90"/>
      <c r="J491" s="90"/>
      <c r="K491" s="90"/>
      <c r="L491" s="90"/>
    </row>
    <row r="492" spans="1:54" ht="15">
      <c r="A492" s="59" t="s">
        <v>957</v>
      </c>
      <c r="B492" s="59"/>
      <c r="C492" s="59"/>
      <c r="D492" s="59"/>
      <c r="E492" s="59"/>
      <c r="F492" s="59"/>
      <c r="G492" s="59"/>
      <c r="H492" s="59"/>
      <c r="I492" s="59"/>
      <c r="J492" s="59"/>
      <c r="K492" s="59"/>
      <c r="L492" s="59"/>
      <c r="M492" s="59"/>
      <c r="N492" s="59"/>
      <c r="O492" s="59" t="s">
        <v>227</v>
      </c>
      <c r="P492" s="59"/>
      <c r="Q492" s="59"/>
      <c r="R492" s="59"/>
      <c r="S492" s="59" t="s">
        <v>970</v>
      </c>
      <c r="T492" s="59"/>
      <c r="U492" s="59"/>
      <c r="V492" s="59"/>
      <c r="W492" s="59"/>
      <c r="X492" s="59"/>
      <c r="Y492" s="59"/>
      <c r="Z492" s="59"/>
      <c r="AA492" s="59"/>
      <c r="AB492" s="59"/>
      <c r="AC492" s="59" t="s">
        <v>972</v>
      </c>
      <c r="AD492" s="59"/>
      <c r="AE492" s="59"/>
      <c r="AF492" s="59"/>
      <c r="AG492" s="59"/>
      <c r="AH492" s="59"/>
      <c r="AI492" s="59" t="s">
        <v>974</v>
      </c>
      <c r="AJ492" s="59"/>
      <c r="AK492" s="59"/>
      <c r="AL492" s="59"/>
      <c r="AM492" s="59" t="s">
        <v>976</v>
      </c>
      <c r="AN492" s="59"/>
      <c r="AO492" s="59"/>
      <c r="AP492" s="59"/>
      <c r="AQ492" s="59"/>
      <c r="AR492" s="59"/>
      <c r="AS492" s="59"/>
      <c r="AT492" s="59"/>
      <c r="AU492" s="59"/>
      <c r="AV492" s="59"/>
      <c r="AW492" s="59"/>
      <c r="AX492" s="59"/>
      <c r="AY492" s="59"/>
      <c r="AZ492" s="59"/>
      <c r="BA492" s="59"/>
      <c r="BB492" s="59"/>
    </row>
    <row r="493" spans="1:54" ht="12.75">
      <c r="A493" s="573" t="s">
        <v>979</v>
      </c>
      <c r="B493" s="573"/>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3"/>
      <c r="AL493" s="573"/>
      <c r="AM493" s="572"/>
      <c r="AN493" s="572"/>
      <c r="AO493" s="572"/>
      <c r="AP493" s="572"/>
      <c r="AQ493" s="572"/>
      <c r="AR493" s="572"/>
      <c r="AS493" s="572"/>
      <c r="AT493" s="572"/>
      <c r="AU493" s="572"/>
      <c r="AV493" s="572"/>
      <c r="AW493" s="572"/>
      <c r="AX493" s="572"/>
      <c r="AY493" s="572"/>
      <c r="AZ493" s="572"/>
      <c r="BA493" s="572"/>
      <c r="BB493" s="572"/>
    </row>
    <row r="494" spans="1:54" ht="12.75">
      <c r="A494" s="573" t="s">
        <v>542</v>
      </c>
      <c r="B494" s="573"/>
      <c r="C494" s="573"/>
      <c r="D494" s="573"/>
      <c r="E494" s="573"/>
      <c r="F494" s="573"/>
      <c r="G494" s="573"/>
      <c r="H494" s="573"/>
      <c r="I494" s="573" t="s">
        <v>1100</v>
      </c>
      <c r="J494" s="573"/>
      <c r="K494" s="573"/>
      <c r="L494" s="573"/>
      <c r="M494" s="573"/>
      <c r="N494" s="573"/>
      <c r="O494" s="573" t="s">
        <v>988</v>
      </c>
      <c r="P494" s="573"/>
      <c r="Q494" s="573"/>
      <c r="R494" s="573"/>
      <c r="S494" s="573" t="s">
        <v>1101</v>
      </c>
      <c r="T494" s="573"/>
      <c r="U494" s="573"/>
      <c r="V494" s="573"/>
      <c r="W494" s="573"/>
      <c r="X494" s="573"/>
      <c r="Y494" s="573"/>
      <c r="Z494" s="573"/>
      <c r="AA494" s="573"/>
      <c r="AB494" s="573"/>
      <c r="AC494" s="573" t="s">
        <v>1019</v>
      </c>
      <c r="AD494" s="573"/>
      <c r="AE494" s="573"/>
      <c r="AF494" s="573"/>
      <c r="AG494" s="573"/>
      <c r="AH494" s="573"/>
      <c r="AI494" s="573" t="s">
        <v>1102</v>
      </c>
      <c r="AJ494" s="573"/>
      <c r="AK494" s="573"/>
      <c r="AL494" s="573"/>
      <c r="AM494" s="572" t="s">
        <v>1103</v>
      </c>
      <c r="AN494" s="572"/>
      <c r="AO494" s="572"/>
      <c r="AP494" s="572"/>
      <c r="AQ494" s="572"/>
      <c r="AR494" s="572"/>
      <c r="AS494" s="572"/>
      <c r="AT494" s="572"/>
      <c r="AU494" s="572"/>
      <c r="AV494" s="572"/>
      <c r="AW494" s="572"/>
      <c r="AX494" s="572"/>
      <c r="AY494" s="572"/>
      <c r="AZ494" s="572"/>
      <c r="BA494" s="572"/>
      <c r="BB494" s="572"/>
    </row>
    <row r="495" spans="1:54" ht="12.75">
      <c r="A495" s="573" t="s">
        <v>1108</v>
      </c>
      <c r="B495" s="573"/>
      <c r="C495" s="573"/>
      <c r="D495" s="573"/>
      <c r="E495" s="573"/>
      <c r="F495" s="573"/>
      <c r="G495" s="573"/>
      <c r="H495" s="573"/>
      <c r="I495" s="573" t="s">
        <v>1115</v>
      </c>
      <c r="J495" s="573"/>
      <c r="K495" s="573"/>
      <c r="L495" s="573"/>
      <c r="M495" s="573"/>
      <c r="N495" s="573"/>
      <c r="O495" s="573" t="s">
        <v>988</v>
      </c>
      <c r="P495" s="573"/>
      <c r="Q495" s="573"/>
      <c r="R495" s="573"/>
      <c r="S495" s="573" t="s">
        <v>106</v>
      </c>
      <c r="T495" s="573"/>
      <c r="U495" s="573"/>
      <c r="V495" s="573"/>
      <c r="W495" s="573"/>
      <c r="X495" s="573"/>
      <c r="Y495" s="573"/>
      <c r="Z495" s="573"/>
      <c r="AA495" s="573"/>
      <c r="AB495" s="573"/>
      <c r="AC495" s="573" t="s">
        <v>1116</v>
      </c>
      <c r="AD495" s="573"/>
      <c r="AE495" s="573"/>
      <c r="AF495" s="573"/>
      <c r="AG495" s="573"/>
      <c r="AH495" s="573"/>
      <c r="AI495" s="573" t="s">
        <v>1116</v>
      </c>
      <c r="AJ495" s="573"/>
      <c r="AK495" s="573"/>
      <c r="AL495" s="573"/>
      <c r="AM495" s="572" t="s">
        <v>1117</v>
      </c>
      <c r="AN495" s="572"/>
      <c r="AO495" s="572"/>
      <c r="AP495" s="572"/>
      <c r="AQ495" s="572"/>
      <c r="AR495" s="572"/>
      <c r="AS495" s="572"/>
      <c r="AT495" s="572"/>
      <c r="AU495" s="572"/>
      <c r="AV495" s="572"/>
      <c r="AW495" s="572"/>
      <c r="AX495" s="572"/>
      <c r="AY495" s="572"/>
      <c r="AZ495" s="572"/>
      <c r="BA495" s="572"/>
      <c r="BB495" s="572"/>
    </row>
    <row r="496" spans="1:54" ht="12.75">
      <c r="A496" s="573" t="s">
        <v>1109</v>
      </c>
      <c r="B496" s="573"/>
      <c r="C496" s="573"/>
      <c r="D496" s="573"/>
      <c r="E496" s="573"/>
      <c r="F496" s="573"/>
      <c r="G496" s="573"/>
      <c r="H496" s="573"/>
      <c r="I496" s="573" t="s">
        <v>1115</v>
      </c>
      <c r="J496" s="573"/>
      <c r="K496" s="573"/>
      <c r="L496" s="573"/>
      <c r="M496" s="573"/>
      <c r="N496" s="573"/>
      <c r="O496" s="573" t="s">
        <v>988</v>
      </c>
      <c r="P496" s="573"/>
      <c r="Q496" s="573"/>
      <c r="R496" s="573"/>
      <c r="S496" s="573" t="s">
        <v>1030</v>
      </c>
      <c r="T496" s="573"/>
      <c r="U496" s="573"/>
      <c r="V496" s="573"/>
      <c r="W496" s="573"/>
      <c r="X496" s="573"/>
      <c r="Y496" s="573"/>
      <c r="Z496" s="573"/>
      <c r="AA496" s="573"/>
      <c r="AB496" s="573"/>
      <c r="AC496" s="573" t="s">
        <v>1116</v>
      </c>
      <c r="AD496" s="573"/>
      <c r="AE496" s="573"/>
      <c r="AF496" s="573"/>
      <c r="AG496" s="573"/>
      <c r="AH496" s="573"/>
      <c r="AI496" s="573" t="s">
        <v>1118</v>
      </c>
      <c r="AJ496" s="573"/>
      <c r="AK496" s="573"/>
      <c r="AL496" s="573"/>
      <c r="AM496" s="572" t="s">
        <v>1119</v>
      </c>
      <c r="AN496" s="572"/>
      <c r="AO496" s="572"/>
      <c r="AP496" s="572"/>
      <c r="AQ496" s="572"/>
      <c r="AR496" s="572"/>
      <c r="AS496" s="572"/>
      <c r="AT496" s="572"/>
      <c r="AU496" s="572"/>
      <c r="AV496" s="572"/>
      <c r="AW496" s="572"/>
      <c r="AX496" s="572"/>
      <c r="AY496" s="572"/>
      <c r="AZ496" s="572"/>
      <c r="BA496" s="572"/>
      <c r="BB496" s="572"/>
    </row>
    <row r="497" spans="1:54" ht="12.75">
      <c r="A497" s="573" t="s">
        <v>545</v>
      </c>
      <c r="B497" s="573"/>
      <c r="C497" s="573"/>
      <c r="D497" s="573"/>
      <c r="E497" s="573"/>
      <c r="F497" s="573"/>
      <c r="G497" s="573"/>
      <c r="H497" s="573"/>
      <c r="I497" s="573" t="s">
        <v>1046</v>
      </c>
      <c r="J497" s="573"/>
      <c r="K497" s="573"/>
      <c r="L497" s="573"/>
      <c r="M497" s="573"/>
      <c r="N497" s="573"/>
      <c r="O497" s="573" t="s">
        <v>988</v>
      </c>
      <c r="P497" s="573"/>
      <c r="Q497" s="573"/>
      <c r="R497" s="573"/>
      <c r="S497" s="573" t="s">
        <v>106</v>
      </c>
      <c r="T497" s="573"/>
      <c r="U497" s="573"/>
      <c r="V497" s="573"/>
      <c r="W497" s="573"/>
      <c r="X497" s="573"/>
      <c r="Y497" s="573"/>
      <c r="Z497" s="573"/>
      <c r="AA497" s="573"/>
      <c r="AB497" s="573"/>
      <c r="AC497" s="573" t="s">
        <v>1047</v>
      </c>
      <c r="AD497" s="573"/>
      <c r="AE497" s="573"/>
      <c r="AF497" s="573"/>
      <c r="AG497" s="573"/>
      <c r="AH497" s="573"/>
      <c r="AI497" s="573" t="s">
        <v>1023</v>
      </c>
      <c r="AJ497" s="573"/>
      <c r="AK497" s="573"/>
      <c r="AL497" s="573"/>
      <c r="AM497" s="572" t="s">
        <v>1048</v>
      </c>
      <c r="AN497" s="572"/>
      <c r="AO497" s="572"/>
      <c r="AP497" s="572"/>
      <c r="AQ497" s="572"/>
      <c r="AR497" s="572"/>
      <c r="AS497" s="572"/>
      <c r="AT497" s="572"/>
      <c r="AU497" s="572"/>
      <c r="AV497" s="572"/>
      <c r="AW497" s="572"/>
      <c r="AX497" s="572"/>
      <c r="AY497" s="572"/>
      <c r="AZ497" s="572"/>
      <c r="BA497" s="572"/>
      <c r="BB497" s="572"/>
    </row>
    <row r="498" spans="1:54" ht="12.75" customHeight="1">
      <c r="A498" s="573" t="s">
        <v>958</v>
      </c>
      <c r="B498" s="573"/>
      <c r="C498" s="573"/>
      <c r="D498" s="573"/>
      <c r="E498" s="573"/>
      <c r="F498" s="573"/>
      <c r="G498" s="573"/>
      <c r="H498" s="573"/>
      <c r="I498" s="573" t="s">
        <v>959</v>
      </c>
      <c r="J498" s="573"/>
      <c r="K498" s="573"/>
      <c r="L498" s="573"/>
      <c r="M498" s="573"/>
      <c r="N498" s="573"/>
      <c r="O498" s="573" t="s">
        <v>969</v>
      </c>
      <c r="P498" s="573"/>
      <c r="Q498" s="573"/>
      <c r="R498" s="573"/>
      <c r="S498" s="573" t="s">
        <v>971</v>
      </c>
      <c r="T498" s="573"/>
      <c r="U498" s="573"/>
      <c r="V498" s="573"/>
      <c r="W498" s="573"/>
      <c r="X498" s="573"/>
      <c r="Y498" s="573"/>
      <c r="Z498" s="573"/>
      <c r="AA498" s="573"/>
      <c r="AB498" s="573"/>
      <c r="AC498" s="573" t="s">
        <v>973</v>
      </c>
      <c r="AD498" s="573"/>
      <c r="AE498" s="573"/>
      <c r="AF498" s="573"/>
      <c r="AG498" s="573"/>
      <c r="AH498" s="573"/>
      <c r="AI498" s="573" t="s">
        <v>975</v>
      </c>
      <c r="AJ498" s="573"/>
      <c r="AK498" s="573"/>
      <c r="AL498" s="573"/>
      <c r="AM498" s="572" t="s">
        <v>977</v>
      </c>
      <c r="AN498" s="572"/>
      <c r="AO498" s="572"/>
      <c r="AP498" s="572"/>
      <c r="AQ498" s="572"/>
      <c r="AR498" s="572"/>
      <c r="AS498" s="572"/>
      <c r="AT498" s="572"/>
      <c r="AU498" s="572"/>
      <c r="AV498" s="572"/>
      <c r="AW498" s="572"/>
      <c r="AX498" s="572"/>
      <c r="AY498" s="572"/>
      <c r="AZ498" s="572"/>
      <c r="BA498" s="572"/>
      <c r="BB498" s="572"/>
    </row>
    <row r="499" spans="1:54" ht="12.75" customHeight="1">
      <c r="A499" s="573" t="s">
        <v>978</v>
      </c>
      <c r="B499" s="573"/>
      <c r="C499" s="573"/>
      <c r="D499" s="573"/>
      <c r="E499" s="573"/>
      <c r="F499" s="573"/>
      <c r="G499" s="573"/>
      <c r="H499" s="573"/>
      <c r="I499" s="573" t="s">
        <v>959</v>
      </c>
      <c r="J499" s="573"/>
      <c r="K499" s="573"/>
      <c r="L499" s="573"/>
      <c r="M499" s="573"/>
      <c r="N499" s="573"/>
      <c r="O499" s="573" t="s">
        <v>969</v>
      </c>
      <c r="P499" s="573"/>
      <c r="Q499" s="573"/>
      <c r="R499" s="573"/>
      <c r="S499" s="573" t="s">
        <v>980</v>
      </c>
      <c r="T499" s="573"/>
      <c r="U499" s="573"/>
      <c r="V499" s="573"/>
      <c r="W499" s="573"/>
      <c r="X499" s="573"/>
      <c r="Y499" s="573"/>
      <c r="Z499" s="573"/>
      <c r="AA499" s="573"/>
      <c r="AB499" s="573"/>
      <c r="AC499" s="573" t="s">
        <v>973</v>
      </c>
      <c r="AD499" s="573"/>
      <c r="AE499" s="573"/>
      <c r="AF499" s="573"/>
      <c r="AG499" s="573"/>
      <c r="AH499" s="573"/>
      <c r="AI499" s="573" t="s">
        <v>981</v>
      </c>
      <c r="AJ499" s="573"/>
      <c r="AK499" s="573"/>
      <c r="AL499" s="573"/>
      <c r="AM499" s="572" t="s">
        <v>982</v>
      </c>
      <c r="AN499" s="572"/>
      <c r="AO499" s="572"/>
      <c r="AP499" s="572"/>
      <c r="AQ499" s="572"/>
      <c r="AR499" s="572"/>
      <c r="AS499" s="572"/>
      <c r="AT499" s="572"/>
      <c r="AU499" s="572"/>
      <c r="AV499" s="572"/>
      <c r="AW499" s="572"/>
      <c r="AX499" s="572"/>
      <c r="AY499" s="572"/>
      <c r="AZ499" s="572"/>
      <c r="BA499" s="572"/>
      <c r="BB499" s="572"/>
    </row>
    <row r="500" spans="1:54" ht="12.75" customHeight="1">
      <c r="A500" s="573" t="s">
        <v>985</v>
      </c>
      <c r="B500" s="573"/>
      <c r="C500" s="573"/>
      <c r="D500" s="573"/>
      <c r="E500" s="573"/>
      <c r="F500" s="573"/>
      <c r="G500" s="573"/>
      <c r="H500" s="573"/>
      <c r="I500" s="573" t="s">
        <v>959</v>
      </c>
      <c r="J500" s="573"/>
      <c r="K500" s="573"/>
      <c r="L500" s="573"/>
      <c r="M500" s="573"/>
      <c r="N500" s="573"/>
      <c r="O500" s="573" t="s">
        <v>969</v>
      </c>
      <c r="P500" s="573"/>
      <c r="Q500" s="573"/>
      <c r="R500" s="573"/>
      <c r="S500" s="573" t="s">
        <v>980</v>
      </c>
      <c r="T500" s="573"/>
      <c r="U500" s="573"/>
      <c r="V500" s="573"/>
      <c r="W500" s="573"/>
      <c r="X500" s="573"/>
      <c r="Y500" s="573"/>
      <c r="Z500" s="573"/>
      <c r="AA500" s="573"/>
      <c r="AB500" s="573"/>
      <c r="AC500" s="573" t="s">
        <v>973</v>
      </c>
      <c r="AD500" s="573"/>
      <c r="AE500" s="573"/>
      <c r="AF500" s="573"/>
      <c r="AG500" s="573"/>
      <c r="AH500" s="573"/>
      <c r="AI500" s="573" t="s">
        <v>981</v>
      </c>
      <c r="AJ500" s="573"/>
      <c r="AK500" s="573"/>
      <c r="AL500" s="573"/>
      <c r="AM500" s="572" t="s">
        <v>1003</v>
      </c>
      <c r="AN500" s="572"/>
      <c r="AO500" s="572"/>
      <c r="AP500" s="572"/>
      <c r="AQ500" s="572"/>
      <c r="AR500" s="572"/>
      <c r="AS500" s="572"/>
      <c r="AT500" s="572"/>
      <c r="AU500" s="572"/>
      <c r="AV500" s="572"/>
      <c r="AW500" s="572"/>
      <c r="AX500" s="572"/>
      <c r="AY500" s="572"/>
      <c r="AZ500" s="572"/>
      <c r="BA500" s="572"/>
      <c r="BB500" s="572"/>
    </row>
    <row r="501" spans="1:54" ht="12.75" customHeight="1">
      <c r="A501" s="573" t="s">
        <v>986</v>
      </c>
      <c r="B501" s="573"/>
      <c r="C501" s="573"/>
      <c r="D501" s="573"/>
      <c r="E501" s="573"/>
      <c r="F501" s="573"/>
      <c r="G501" s="573"/>
      <c r="H501" s="573"/>
      <c r="I501" s="573" t="s">
        <v>959</v>
      </c>
      <c r="J501" s="573"/>
      <c r="K501" s="573"/>
      <c r="L501" s="573"/>
      <c r="M501" s="573"/>
      <c r="N501" s="573"/>
      <c r="O501" s="573" t="s">
        <v>969</v>
      </c>
      <c r="P501" s="573"/>
      <c r="Q501" s="573"/>
      <c r="R501" s="573"/>
      <c r="S501" s="573" t="s">
        <v>971</v>
      </c>
      <c r="T501" s="573"/>
      <c r="U501" s="573"/>
      <c r="V501" s="573"/>
      <c r="W501" s="573"/>
      <c r="X501" s="573"/>
      <c r="Y501" s="573"/>
      <c r="Z501" s="573"/>
      <c r="AA501" s="573"/>
      <c r="AB501" s="573"/>
      <c r="AC501" s="573" t="s">
        <v>973</v>
      </c>
      <c r="AD501" s="573"/>
      <c r="AE501" s="573"/>
      <c r="AF501" s="573"/>
      <c r="AG501" s="573"/>
      <c r="AH501" s="573"/>
      <c r="AI501" s="573" t="s">
        <v>975</v>
      </c>
      <c r="AJ501" s="573"/>
      <c r="AK501" s="573"/>
      <c r="AL501" s="573"/>
      <c r="AM501" s="572" t="s">
        <v>1004</v>
      </c>
      <c r="AN501" s="572"/>
      <c r="AO501" s="572"/>
      <c r="AP501" s="572"/>
      <c r="AQ501" s="572"/>
      <c r="AR501" s="572"/>
      <c r="AS501" s="572"/>
      <c r="AT501" s="572"/>
      <c r="AU501" s="572"/>
      <c r="AV501" s="572"/>
      <c r="AW501" s="572"/>
      <c r="AX501" s="572"/>
      <c r="AY501" s="572"/>
      <c r="AZ501" s="572"/>
      <c r="BA501" s="572"/>
      <c r="BB501" s="572"/>
    </row>
    <row r="502" spans="1:54" ht="12.75" customHeight="1">
      <c r="A502" s="573" t="s">
        <v>987</v>
      </c>
      <c r="B502" s="573"/>
      <c r="C502" s="573"/>
      <c r="D502" s="573"/>
      <c r="E502" s="573"/>
      <c r="F502" s="573"/>
      <c r="G502" s="573"/>
      <c r="H502" s="573"/>
      <c r="I502" s="573" t="s">
        <v>959</v>
      </c>
      <c r="J502" s="573"/>
      <c r="K502" s="573"/>
      <c r="L502" s="573"/>
      <c r="M502" s="573"/>
      <c r="N502" s="573"/>
      <c r="O502" s="573" t="s">
        <v>988</v>
      </c>
      <c r="P502" s="573"/>
      <c r="Q502" s="573"/>
      <c r="R502" s="573"/>
      <c r="S502" s="573" t="s">
        <v>989</v>
      </c>
      <c r="T502" s="573"/>
      <c r="U502" s="573"/>
      <c r="V502" s="573"/>
      <c r="W502" s="573"/>
      <c r="X502" s="573"/>
      <c r="Y502" s="573"/>
      <c r="Z502" s="573"/>
      <c r="AA502" s="573"/>
      <c r="AB502" s="573"/>
      <c r="AC502" s="573" t="s">
        <v>973</v>
      </c>
      <c r="AD502" s="573"/>
      <c r="AE502" s="573"/>
      <c r="AF502" s="573"/>
      <c r="AG502" s="573"/>
      <c r="AH502" s="573"/>
      <c r="AI502" s="573" t="s">
        <v>990</v>
      </c>
      <c r="AJ502" s="573"/>
      <c r="AK502" s="573"/>
      <c r="AL502" s="573"/>
      <c r="AM502" s="572" t="s">
        <v>991</v>
      </c>
      <c r="AN502" s="572"/>
      <c r="AO502" s="572"/>
      <c r="AP502" s="572"/>
      <c r="AQ502" s="572"/>
      <c r="AR502" s="572"/>
      <c r="AS502" s="572"/>
      <c r="AT502" s="572"/>
      <c r="AU502" s="572"/>
      <c r="AV502" s="572"/>
      <c r="AW502" s="572"/>
      <c r="AX502" s="572"/>
      <c r="AY502" s="572"/>
      <c r="AZ502" s="572"/>
      <c r="BA502" s="572"/>
      <c r="BB502" s="572"/>
    </row>
    <row r="503" spans="1:54" ht="12.75" customHeight="1">
      <c r="A503" s="573" t="s">
        <v>992</v>
      </c>
      <c r="B503" s="573"/>
      <c r="C503" s="573"/>
      <c r="D503" s="573"/>
      <c r="E503" s="573"/>
      <c r="F503" s="573"/>
      <c r="G503" s="573"/>
      <c r="H503" s="573"/>
      <c r="I503" s="573" t="s">
        <v>959</v>
      </c>
      <c r="J503" s="573"/>
      <c r="K503" s="573"/>
      <c r="L503" s="573"/>
      <c r="M503" s="573"/>
      <c r="N503" s="573"/>
      <c r="O503" s="573" t="s">
        <v>988</v>
      </c>
      <c r="P503" s="573"/>
      <c r="Q503" s="573"/>
      <c r="R503" s="573"/>
      <c r="S503" s="573" t="s">
        <v>971</v>
      </c>
      <c r="T503" s="573"/>
      <c r="U503" s="573"/>
      <c r="V503" s="573"/>
      <c r="W503" s="573"/>
      <c r="X503" s="573"/>
      <c r="Y503" s="573"/>
      <c r="Z503" s="573"/>
      <c r="AA503" s="573"/>
      <c r="AB503" s="573"/>
      <c r="AC503" s="573" t="s">
        <v>973</v>
      </c>
      <c r="AD503" s="573"/>
      <c r="AE503" s="573"/>
      <c r="AF503" s="573"/>
      <c r="AG503" s="573"/>
      <c r="AH503" s="573"/>
      <c r="AI503" s="573" t="s">
        <v>1005</v>
      </c>
      <c r="AJ503" s="573"/>
      <c r="AK503" s="573"/>
      <c r="AL503" s="573"/>
      <c r="AM503" s="572" t="s">
        <v>1006</v>
      </c>
      <c r="AN503" s="572"/>
      <c r="AO503" s="572"/>
      <c r="AP503" s="572"/>
      <c r="AQ503" s="572"/>
      <c r="AR503" s="572"/>
      <c r="AS503" s="572"/>
      <c r="AT503" s="572"/>
      <c r="AU503" s="572"/>
      <c r="AV503" s="572"/>
      <c r="AW503" s="572"/>
      <c r="AX503" s="572"/>
      <c r="AY503" s="572"/>
      <c r="AZ503" s="572"/>
      <c r="BA503" s="572"/>
      <c r="BB503" s="572"/>
    </row>
    <row r="504" spans="1:54" ht="12.75" customHeight="1">
      <c r="A504" s="573" t="s">
        <v>993</v>
      </c>
      <c r="B504" s="573"/>
      <c r="C504" s="573"/>
      <c r="D504" s="573"/>
      <c r="E504" s="573"/>
      <c r="F504" s="573"/>
      <c r="G504" s="573"/>
      <c r="H504" s="573"/>
      <c r="I504" s="573" t="s">
        <v>959</v>
      </c>
      <c r="J504" s="573"/>
      <c r="K504" s="573"/>
      <c r="L504" s="573"/>
      <c r="M504" s="573"/>
      <c r="N504" s="573"/>
      <c r="O504" s="573" t="s">
        <v>988</v>
      </c>
      <c r="P504" s="573"/>
      <c r="Q504" s="573"/>
      <c r="R504" s="573"/>
      <c r="S504" s="573" t="s">
        <v>1007</v>
      </c>
      <c r="T504" s="573"/>
      <c r="U504" s="573"/>
      <c r="V504" s="573"/>
      <c r="W504" s="573"/>
      <c r="X504" s="573"/>
      <c r="Y504" s="573"/>
      <c r="Z504" s="573"/>
      <c r="AA504" s="573"/>
      <c r="AB504" s="573"/>
      <c r="AC504" s="573" t="s">
        <v>973</v>
      </c>
      <c r="AD504" s="573"/>
      <c r="AE504" s="573"/>
      <c r="AF504" s="573"/>
      <c r="AG504" s="573"/>
      <c r="AH504" s="573"/>
      <c r="AI504" s="573" t="s">
        <v>981</v>
      </c>
      <c r="AJ504" s="573"/>
      <c r="AK504" s="573"/>
      <c r="AL504" s="573"/>
      <c r="AM504" s="572" t="s">
        <v>1008</v>
      </c>
      <c r="AN504" s="572"/>
      <c r="AO504" s="572"/>
      <c r="AP504" s="572"/>
      <c r="AQ504" s="572"/>
      <c r="AR504" s="572"/>
      <c r="AS504" s="572"/>
      <c r="AT504" s="572"/>
      <c r="AU504" s="572"/>
      <c r="AV504" s="572"/>
      <c r="AW504" s="572"/>
      <c r="AX504" s="572"/>
      <c r="AY504" s="572"/>
      <c r="AZ504" s="572"/>
      <c r="BA504" s="572"/>
      <c r="BB504" s="572"/>
    </row>
    <row r="505" spans="1:54" ht="12.75" customHeight="1">
      <c r="A505" s="573" t="s">
        <v>994</v>
      </c>
      <c r="B505" s="573"/>
      <c r="C505" s="573"/>
      <c r="D505" s="573"/>
      <c r="E505" s="573"/>
      <c r="F505" s="573"/>
      <c r="G505" s="573"/>
      <c r="H505" s="573"/>
      <c r="I505" s="573" t="s">
        <v>959</v>
      </c>
      <c r="J505" s="573"/>
      <c r="K505" s="573"/>
      <c r="L505" s="573"/>
      <c r="M505" s="573"/>
      <c r="N505" s="573"/>
      <c r="O505" s="573" t="s">
        <v>988</v>
      </c>
      <c r="P505" s="573"/>
      <c r="Q505" s="573"/>
      <c r="R505" s="573"/>
      <c r="S505" s="573" t="s">
        <v>1009</v>
      </c>
      <c r="T505" s="573"/>
      <c r="U505" s="573"/>
      <c r="V505" s="573"/>
      <c r="W505" s="573"/>
      <c r="X505" s="573"/>
      <c r="Y505" s="573"/>
      <c r="Z505" s="573"/>
      <c r="AA505" s="573"/>
      <c r="AB505" s="573"/>
      <c r="AC505" s="573" t="s">
        <v>973</v>
      </c>
      <c r="AD505" s="573"/>
      <c r="AE505" s="573"/>
      <c r="AF505" s="573"/>
      <c r="AG505" s="573"/>
      <c r="AH505" s="573"/>
      <c r="AI505" s="573" t="s">
        <v>981</v>
      </c>
      <c r="AJ505" s="573"/>
      <c r="AK505" s="573"/>
      <c r="AL505" s="573"/>
      <c r="AM505" s="572" t="s">
        <v>1010</v>
      </c>
      <c r="AN505" s="572"/>
      <c r="AO505" s="572"/>
      <c r="AP505" s="572"/>
      <c r="AQ505" s="572"/>
      <c r="AR505" s="572"/>
      <c r="AS505" s="572"/>
      <c r="AT505" s="572"/>
      <c r="AU505" s="572"/>
      <c r="AV505" s="572"/>
      <c r="AW505" s="572"/>
      <c r="AX505" s="572"/>
      <c r="AY505" s="572"/>
      <c r="AZ505" s="572"/>
      <c r="BA505" s="572"/>
      <c r="BB505" s="572"/>
    </row>
    <row r="506" spans="1:54" ht="12.75" customHeight="1">
      <c r="A506" s="573" t="s">
        <v>995</v>
      </c>
      <c r="B506" s="573"/>
      <c r="C506" s="573"/>
      <c r="D506" s="573"/>
      <c r="E506" s="573"/>
      <c r="F506" s="573"/>
      <c r="G506" s="573"/>
      <c r="H506" s="573"/>
      <c r="I506" s="573" t="s">
        <v>959</v>
      </c>
      <c r="J506" s="573"/>
      <c r="K506" s="573"/>
      <c r="L506" s="573"/>
      <c r="M506" s="573"/>
      <c r="N506" s="573"/>
      <c r="O506" s="573" t="s">
        <v>1000</v>
      </c>
      <c r="P506" s="573"/>
      <c r="Q506" s="573"/>
      <c r="R506" s="573"/>
      <c r="S506" s="573" t="s">
        <v>1001</v>
      </c>
      <c r="T506" s="573"/>
      <c r="U506" s="573"/>
      <c r="V506" s="573"/>
      <c r="W506" s="573"/>
      <c r="X506" s="573"/>
      <c r="Y506" s="573"/>
      <c r="Z506" s="573"/>
      <c r="AA506" s="573"/>
      <c r="AB506" s="573"/>
      <c r="AC506" s="573" t="s">
        <v>973</v>
      </c>
      <c r="AD506" s="573"/>
      <c r="AE506" s="573"/>
      <c r="AF506" s="573"/>
      <c r="AG506" s="573"/>
      <c r="AH506" s="573"/>
      <c r="AI506" s="573" t="s">
        <v>981</v>
      </c>
      <c r="AJ506" s="573"/>
      <c r="AK506" s="573"/>
      <c r="AL506" s="573"/>
      <c r="AM506" s="572" t="s">
        <v>1002</v>
      </c>
      <c r="AN506" s="572"/>
      <c r="AO506" s="572"/>
      <c r="AP506" s="572"/>
      <c r="AQ506" s="572"/>
      <c r="AR506" s="572"/>
      <c r="AS506" s="572"/>
      <c r="AT506" s="572"/>
      <c r="AU506" s="572"/>
      <c r="AV506" s="572"/>
      <c r="AW506" s="572"/>
      <c r="AX506" s="572"/>
      <c r="AY506" s="572"/>
      <c r="AZ506" s="572"/>
      <c r="BA506" s="572"/>
      <c r="BB506" s="572"/>
    </row>
    <row r="507" spans="1:54" ht="12.75" customHeight="1">
      <c r="A507" s="573" t="s">
        <v>996</v>
      </c>
      <c r="B507" s="573"/>
      <c r="C507" s="573"/>
      <c r="D507" s="573"/>
      <c r="E507" s="573"/>
      <c r="F507" s="573"/>
      <c r="G507" s="573"/>
      <c r="H507" s="573"/>
      <c r="I507" s="573" t="s">
        <v>959</v>
      </c>
      <c r="J507" s="573"/>
      <c r="K507" s="573"/>
      <c r="L507" s="573"/>
      <c r="M507" s="573"/>
      <c r="N507" s="573"/>
      <c r="O507" s="573" t="s">
        <v>1000</v>
      </c>
      <c r="P507" s="573"/>
      <c r="Q507" s="573"/>
      <c r="R507" s="573"/>
      <c r="S507" s="573" t="s">
        <v>1110</v>
      </c>
      <c r="T507" s="573"/>
      <c r="U507" s="573"/>
      <c r="V507" s="573"/>
      <c r="W507" s="573"/>
      <c r="X507" s="573"/>
      <c r="Y507" s="573"/>
      <c r="Z507" s="573"/>
      <c r="AA507" s="573"/>
      <c r="AB507" s="573"/>
      <c r="AC507" s="573" t="s">
        <v>973</v>
      </c>
      <c r="AD507" s="573"/>
      <c r="AE507" s="573"/>
      <c r="AF507" s="573"/>
      <c r="AG507" s="573"/>
      <c r="AH507" s="573"/>
      <c r="AI507" s="573" t="s">
        <v>1111</v>
      </c>
      <c r="AJ507" s="573"/>
      <c r="AK507" s="573"/>
      <c r="AL507" s="573"/>
      <c r="AM507" s="572" t="s">
        <v>1112</v>
      </c>
      <c r="AN507" s="572"/>
      <c r="AO507" s="572"/>
      <c r="AP507" s="572"/>
      <c r="AQ507" s="572"/>
      <c r="AR507" s="572"/>
      <c r="AS507" s="572"/>
      <c r="AT507" s="572"/>
      <c r="AU507" s="572"/>
      <c r="AV507" s="572"/>
      <c r="AW507" s="572"/>
      <c r="AX507" s="572"/>
      <c r="AY507" s="572"/>
      <c r="AZ507" s="572"/>
      <c r="BA507" s="572"/>
      <c r="BB507" s="572"/>
    </row>
    <row r="508" spans="1:54" ht="12.75" customHeight="1">
      <c r="A508" s="573" t="s">
        <v>997</v>
      </c>
      <c r="B508" s="573"/>
      <c r="C508" s="573"/>
      <c r="D508" s="573"/>
      <c r="E508" s="573"/>
      <c r="F508" s="573"/>
      <c r="G508" s="573"/>
      <c r="H508" s="573"/>
      <c r="I508" s="573" t="s">
        <v>959</v>
      </c>
      <c r="J508" s="573"/>
      <c r="K508" s="573"/>
      <c r="L508" s="573"/>
      <c r="M508" s="573"/>
      <c r="N508" s="573"/>
      <c r="O508" s="573" t="s">
        <v>1000</v>
      </c>
      <c r="P508" s="573"/>
      <c r="Q508" s="573"/>
      <c r="R508" s="573"/>
      <c r="S508" s="573" t="s">
        <v>971</v>
      </c>
      <c r="T508" s="573"/>
      <c r="U508" s="573"/>
      <c r="V508" s="573"/>
      <c r="W508" s="573"/>
      <c r="X508" s="573"/>
      <c r="Y508" s="573"/>
      <c r="Z508" s="573"/>
      <c r="AA508" s="573"/>
      <c r="AB508" s="573"/>
      <c r="AC508" s="573" t="s">
        <v>973</v>
      </c>
      <c r="AD508" s="573"/>
      <c r="AE508" s="573"/>
      <c r="AF508" s="573"/>
      <c r="AG508" s="573"/>
      <c r="AH508" s="573"/>
      <c r="AI508" s="573" t="s">
        <v>990</v>
      </c>
      <c r="AJ508" s="573"/>
      <c r="AK508" s="573"/>
      <c r="AL508" s="573"/>
      <c r="AM508" s="572" t="s">
        <v>1011</v>
      </c>
      <c r="AN508" s="572"/>
      <c r="AO508" s="572"/>
      <c r="AP508" s="572"/>
      <c r="AQ508" s="572"/>
      <c r="AR508" s="572"/>
      <c r="AS508" s="572"/>
      <c r="AT508" s="572"/>
      <c r="AU508" s="572"/>
      <c r="AV508" s="572"/>
      <c r="AW508" s="572"/>
      <c r="AX508" s="572"/>
      <c r="AY508" s="572"/>
      <c r="AZ508" s="572"/>
      <c r="BA508" s="572"/>
      <c r="BB508" s="572"/>
    </row>
    <row r="509" spans="1:54" ht="12.75" customHeight="1">
      <c r="A509" s="573" t="s">
        <v>998</v>
      </c>
      <c r="B509" s="573"/>
      <c r="C509" s="573"/>
      <c r="D509" s="573"/>
      <c r="E509" s="573"/>
      <c r="F509" s="573"/>
      <c r="G509" s="573"/>
      <c r="H509" s="573"/>
      <c r="I509" s="573" t="s">
        <v>959</v>
      </c>
      <c r="J509" s="573"/>
      <c r="K509" s="573"/>
      <c r="L509" s="573"/>
      <c r="M509" s="573"/>
      <c r="N509" s="573"/>
      <c r="O509" s="573" t="s">
        <v>1000</v>
      </c>
      <c r="P509" s="573"/>
      <c r="Q509" s="573"/>
      <c r="R509" s="573"/>
      <c r="S509" s="573" t="s">
        <v>1113</v>
      </c>
      <c r="T509" s="573"/>
      <c r="U509" s="573"/>
      <c r="V509" s="573"/>
      <c r="W509" s="573"/>
      <c r="X509" s="573"/>
      <c r="Y509" s="573"/>
      <c r="Z509" s="573"/>
      <c r="AA509" s="573"/>
      <c r="AB509" s="573"/>
      <c r="AC509" s="573" t="s">
        <v>973</v>
      </c>
      <c r="AD509" s="573"/>
      <c r="AE509" s="573"/>
      <c r="AF509" s="573"/>
      <c r="AG509" s="573"/>
      <c r="AH509" s="573"/>
      <c r="AI509" s="573" t="s">
        <v>975</v>
      </c>
      <c r="AJ509" s="573"/>
      <c r="AK509" s="573"/>
      <c r="AL509" s="573"/>
      <c r="AM509" s="572" t="s">
        <v>1114</v>
      </c>
      <c r="AN509" s="572"/>
      <c r="AO509" s="572"/>
      <c r="AP509" s="572"/>
      <c r="AQ509" s="572"/>
      <c r="AR509" s="572"/>
      <c r="AS509" s="572"/>
      <c r="AT509" s="572"/>
      <c r="AU509" s="572"/>
      <c r="AV509" s="572"/>
      <c r="AW509" s="572"/>
      <c r="AX509" s="572"/>
      <c r="AY509" s="572"/>
      <c r="AZ509" s="572"/>
      <c r="BA509" s="572"/>
      <c r="BB509" s="572"/>
    </row>
    <row r="510" spans="1:54" ht="12.75" customHeight="1">
      <c r="A510" s="573" t="s">
        <v>999</v>
      </c>
      <c r="B510" s="573"/>
      <c r="C510" s="573"/>
      <c r="D510" s="573"/>
      <c r="E510" s="573"/>
      <c r="F510" s="573"/>
      <c r="G510" s="573"/>
      <c r="H510" s="573"/>
      <c r="I510" s="573" t="s">
        <v>1154</v>
      </c>
      <c r="J510" s="573"/>
      <c r="K510" s="573"/>
      <c r="L510" s="573"/>
      <c r="M510" s="573"/>
      <c r="N510" s="573"/>
      <c r="O510" s="573" t="s">
        <v>1000</v>
      </c>
      <c r="P510" s="573"/>
      <c r="Q510" s="573"/>
      <c r="R510" s="573"/>
      <c r="S510" s="573" t="s">
        <v>1018</v>
      </c>
      <c r="T510" s="573"/>
      <c r="U510" s="573"/>
      <c r="V510" s="573"/>
      <c r="W510" s="573"/>
      <c r="X510" s="573"/>
      <c r="Y510" s="573"/>
      <c r="Z510" s="573"/>
      <c r="AA510" s="573"/>
      <c r="AB510" s="573"/>
      <c r="AC510" s="573" t="s">
        <v>973</v>
      </c>
      <c r="AD510" s="573"/>
      <c r="AE510" s="573"/>
      <c r="AF510" s="573"/>
      <c r="AG510" s="573"/>
      <c r="AH510" s="573"/>
      <c r="AI510" s="573" t="s">
        <v>1155</v>
      </c>
      <c r="AJ510" s="573"/>
      <c r="AK510" s="573"/>
      <c r="AL510" s="573"/>
      <c r="AM510" s="572" t="s">
        <v>1156</v>
      </c>
      <c r="AN510" s="572"/>
      <c r="AO510" s="572"/>
      <c r="AP510" s="572"/>
      <c r="AQ510" s="572"/>
      <c r="AR510" s="572"/>
      <c r="AS510" s="572"/>
      <c r="AT510" s="572"/>
      <c r="AU510" s="572"/>
      <c r="AV510" s="572"/>
      <c r="AW510" s="572"/>
      <c r="AX510" s="572"/>
      <c r="AY510" s="572"/>
      <c r="AZ510" s="572"/>
      <c r="BA510" s="572"/>
      <c r="BB510" s="572"/>
    </row>
    <row r="511" spans="1:54" ht="12.75" customHeight="1">
      <c r="A511" s="573" t="s">
        <v>1157</v>
      </c>
      <c r="B511" s="573"/>
      <c r="C511" s="573"/>
      <c r="D511" s="573"/>
      <c r="E511" s="573"/>
      <c r="F511" s="573"/>
      <c r="G511" s="573"/>
      <c r="H511" s="573"/>
      <c r="I511" s="573" t="s">
        <v>1154</v>
      </c>
      <c r="J511" s="573"/>
      <c r="K511" s="573"/>
      <c r="L511" s="573"/>
      <c r="M511" s="573"/>
      <c r="N511" s="573"/>
      <c r="O511" s="573" t="s">
        <v>1000</v>
      </c>
      <c r="P511" s="573"/>
      <c r="Q511" s="573"/>
      <c r="R511" s="573"/>
      <c r="S511" s="573" t="s">
        <v>1030</v>
      </c>
      <c r="T511" s="573"/>
      <c r="U511" s="573"/>
      <c r="V511" s="573"/>
      <c r="W511" s="573"/>
      <c r="X511" s="573"/>
      <c r="Y511" s="573"/>
      <c r="Z511" s="573"/>
      <c r="AA511" s="573"/>
      <c r="AB511" s="573"/>
      <c r="AC511" s="573" t="s">
        <v>973</v>
      </c>
      <c r="AD511" s="573"/>
      <c r="AE511" s="573"/>
      <c r="AF511" s="573"/>
      <c r="AG511" s="573"/>
      <c r="AH511" s="573"/>
      <c r="AI511" s="573" t="s">
        <v>1158</v>
      </c>
      <c r="AJ511" s="573"/>
      <c r="AK511" s="573"/>
      <c r="AL511" s="573"/>
      <c r="AM511" s="572" t="s">
        <v>1159</v>
      </c>
      <c r="AN511" s="572"/>
      <c r="AO511" s="572"/>
      <c r="AP511" s="572"/>
      <c r="AQ511" s="572"/>
      <c r="AR511" s="572"/>
      <c r="AS511" s="572"/>
      <c r="AT511" s="572"/>
      <c r="AU511" s="572"/>
      <c r="AV511" s="572"/>
      <c r="AW511" s="572"/>
      <c r="AX511" s="572"/>
      <c r="AY511" s="572"/>
      <c r="AZ511" s="572"/>
      <c r="BA511" s="572"/>
      <c r="BB511" s="572"/>
    </row>
    <row r="512" spans="1:54" ht="12.75" customHeight="1">
      <c r="A512" s="573" t="s">
        <v>1016</v>
      </c>
      <c r="B512" s="573"/>
      <c r="C512" s="573"/>
      <c r="D512" s="573"/>
      <c r="E512" s="573"/>
      <c r="F512" s="573"/>
      <c r="G512" s="573"/>
      <c r="H512" s="573"/>
      <c r="I512" s="573" t="s">
        <v>1017</v>
      </c>
      <c r="J512" s="573"/>
      <c r="K512" s="573"/>
      <c r="L512" s="573"/>
      <c r="M512" s="573"/>
      <c r="N512" s="573"/>
      <c r="O512" s="573" t="s">
        <v>988</v>
      </c>
      <c r="P512" s="573"/>
      <c r="Q512" s="573"/>
      <c r="R512" s="573"/>
      <c r="S512" s="573" t="s">
        <v>1018</v>
      </c>
      <c r="T512" s="573"/>
      <c r="U512" s="573"/>
      <c r="V512" s="573"/>
      <c r="W512" s="573"/>
      <c r="X512" s="573"/>
      <c r="Y512" s="573"/>
      <c r="Z512" s="573"/>
      <c r="AA512" s="573"/>
      <c r="AB512" s="573"/>
      <c r="AC512" s="573" t="s">
        <v>1019</v>
      </c>
      <c r="AD512" s="573"/>
      <c r="AE512" s="573"/>
      <c r="AF512" s="573"/>
      <c r="AG512" s="573"/>
      <c r="AH512" s="573"/>
      <c r="AI512" s="573" t="s">
        <v>1020</v>
      </c>
      <c r="AJ512" s="573"/>
      <c r="AK512" s="573"/>
      <c r="AL512" s="573"/>
      <c r="AM512" s="572" t="s">
        <v>1021</v>
      </c>
      <c r="AN512" s="572"/>
      <c r="AO512" s="572"/>
      <c r="AP512" s="572"/>
      <c r="AQ512" s="572"/>
      <c r="AR512" s="572"/>
      <c r="AS512" s="572"/>
      <c r="AT512" s="572"/>
      <c r="AU512" s="572"/>
      <c r="AV512" s="572"/>
      <c r="AW512" s="572"/>
      <c r="AX512" s="572"/>
      <c r="AY512" s="572"/>
      <c r="AZ512" s="572"/>
      <c r="BA512" s="572"/>
      <c r="BB512" s="572"/>
    </row>
    <row r="513" spans="1:54" ht="12.75" customHeight="1">
      <c r="A513" s="573" t="s">
        <v>1022</v>
      </c>
      <c r="B513" s="573"/>
      <c r="C513" s="573"/>
      <c r="D513" s="573"/>
      <c r="E513" s="573"/>
      <c r="F513" s="573"/>
      <c r="G513" s="573"/>
      <c r="H513" s="573"/>
      <c r="I513" s="573" t="s">
        <v>1017</v>
      </c>
      <c r="J513" s="573"/>
      <c r="K513" s="573"/>
      <c r="L513" s="573"/>
      <c r="M513" s="573"/>
      <c r="N513" s="573"/>
      <c r="O513" s="573" t="s">
        <v>988</v>
      </c>
      <c r="P513" s="573"/>
      <c r="Q513" s="573"/>
      <c r="R513" s="573"/>
      <c r="S513" s="573" t="s">
        <v>1018</v>
      </c>
      <c r="T513" s="573"/>
      <c r="U513" s="573"/>
      <c r="V513" s="573"/>
      <c r="W513" s="573"/>
      <c r="X513" s="573"/>
      <c r="Y513" s="573"/>
      <c r="Z513" s="573"/>
      <c r="AA513" s="573"/>
      <c r="AB513" s="573"/>
      <c r="AC513" s="573" t="s">
        <v>1019</v>
      </c>
      <c r="AD513" s="573"/>
      <c r="AE513" s="573"/>
      <c r="AF513" s="573"/>
      <c r="AG513" s="573"/>
      <c r="AH513" s="573"/>
      <c r="AI513" s="573" t="s">
        <v>1023</v>
      </c>
      <c r="AJ513" s="573"/>
      <c r="AK513" s="573"/>
      <c r="AL513" s="573"/>
      <c r="AM513" s="572" t="s">
        <v>1024</v>
      </c>
      <c r="AN513" s="572"/>
      <c r="AO513" s="572"/>
      <c r="AP513" s="572"/>
      <c r="AQ513" s="572"/>
      <c r="AR513" s="572"/>
      <c r="AS513" s="572"/>
      <c r="AT513" s="572"/>
      <c r="AU513" s="572"/>
      <c r="AV513" s="572"/>
      <c r="AW513" s="572"/>
      <c r="AX513" s="572"/>
      <c r="AY513" s="572"/>
      <c r="AZ513" s="572"/>
      <c r="BA513" s="572"/>
      <c r="BB513" s="572"/>
    </row>
    <row r="514" spans="1:54" ht="12.75" customHeight="1">
      <c r="A514" s="573" t="s">
        <v>1025</v>
      </c>
      <c r="B514" s="573"/>
      <c r="C514" s="573"/>
      <c r="D514" s="573"/>
      <c r="E514" s="573"/>
      <c r="F514" s="573"/>
      <c r="G514" s="573"/>
      <c r="H514" s="573"/>
      <c r="I514" s="573" t="s">
        <v>1017</v>
      </c>
      <c r="J514" s="573"/>
      <c r="K514" s="573"/>
      <c r="L514" s="573"/>
      <c r="M514" s="573"/>
      <c r="N514" s="573"/>
      <c r="O514" s="573" t="s">
        <v>969</v>
      </c>
      <c r="P514" s="573"/>
      <c r="Q514" s="573"/>
      <c r="R514" s="573"/>
      <c r="S514" s="573" t="s">
        <v>1026</v>
      </c>
      <c r="T514" s="573"/>
      <c r="U514" s="573"/>
      <c r="V514" s="573"/>
      <c r="W514" s="573"/>
      <c r="X514" s="573"/>
      <c r="Y514" s="573"/>
      <c r="Z514" s="573"/>
      <c r="AA514" s="573"/>
      <c r="AB514" s="573"/>
      <c r="AC514" s="573" t="s">
        <v>1019</v>
      </c>
      <c r="AD514" s="573"/>
      <c r="AE514" s="573"/>
      <c r="AF514" s="573"/>
      <c r="AG514" s="573"/>
      <c r="AH514" s="573"/>
      <c r="AI514" s="573" t="s">
        <v>1027</v>
      </c>
      <c r="AJ514" s="573"/>
      <c r="AK514" s="573"/>
      <c r="AL514" s="573"/>
      <c r="AM514" s="572" t="s">
        <v>1028</v>
      </c>
      <c r="AN514" s="572"/>
      <c r="AO514" s="572"/>
      <c r="AP514" s="572"/>
      <c r="AQ514" s="572"/>
      <c r="AR514" s="572"/>
      <c r="AS514" s="572"/>
      <c r="AT514" s="572"/>
      <c r="AU514" s="572"/>
      <c r="AV514" s="572"/>
      <c r="AW514" s="572"/>
      <c r="AX514" s="572"/>
      <c r="AY514" s="572"/>
      <c r="AZ514" s="572"/>
      <c r="BA514" s="572"/>
      <c r="BB514" s="572"/>
    </row>
    <row r="515" spans="1:54" ht="12.75" customHeight="1">
      <c r="A515" s="573" t="s">
        <v>1029</v>
      </c>
      <c r="B515" s="573"/>
      <c r="C515" s="573"/>
      <c r="D515" s="573"/>
      <c r="E515" s="573"/>
      <c r="F515" s="573"/>
      <c r="G515" s="573"/>
      <c r="H515" s="573"/>
      <c r="I515" s="573" t="s">
        <v>1017</v>
      </c>
      <c r="J515" s="573"/>
      <c r="K515" s="573"/>
      <c r="L515" s="573"/>
      <c r="M515" s="573"/>
      <c r="N515" s="573"/>
      <c r="O515" s="573" t="s">
        <v>969</v>
      </c>
      <c r="P515" s="573"/>
      <c r="Q515" s="573"/>
      <c r="R515" s="573"/>
      <c r="S515" s="573" t="s">
        <v>1030</v>
      </c>
      <c r="T515" s="573"/>
      <c r="U515" s="573"/>
      <c r="V515" s="573"/>
      <c r="W515" s="573"/>
      <c r="X515" s="573"/>
      <c r="Y515" s="573"/>
      <c r="Z515" s="573"/>
      <c r="AA515" s="573"/>
      <c r="AB515" s="573"/>
      <c r="AC515" s="573" t="s">
        <v>1019</v>
      </c>
      <c r="AD515" s="573"/>
      <c r="AE515" s="573"/>
      <c r="AF515" s="573"/>
      <c r="AG515" s="573"/>
      <c r="AH515" s="573"/>
      <c r="AI515" s="573" t="s">
        <v>1031</v>
      </c>
      <c r="AJ515" s="573"/>
      <c r="AK515" s="573"/>
      <c r="AL515" s="573"/>
      <c r="AM515" s="572" t="s">
        <v>1032</v>
      </c>
      <c r="AN515" s="572"/>
      <c r="AO515" s="572"/>
      <c r="AP515" s="572"/>
      <c r="AQ515" s="572"/>
      <c r="AR515" s="572"/>
      <c r="AS515" s="572"/>
      <c r="AT515" s="572"/>
      <c r="AU515" s="572"/>
      <c r="AV515" s="572"/>
      <c r="AW515" s="572"/>
      <c r="AX515" s="572"/>
      <c r="AY515" s="572"/>
      <c r="AZ515" s="572"/>
      <c r="BA515" s="572"/>
      <c r="BB515" s="572"/>
    </row>
    <row r="516" spans="1:54" ht="12.75" customHeight="1">
      <c r="A516" s="573" t="s">
        <v>1015</v>
      </c>
      <c r="B516" s="573"/>
      <c r="C516" s="573"/>
      <c r="D516" s="573"/>
      <c r="E516" s="573"/>
      <c r="F516" s="573"/>
      <c r="G516" s="573"/>
      <c r="H516" s="573"/>
      <c r="I516" s="573" t="s">
        <v>1033</v>
      </c>
      <c r="J516" s="573"/>
      <c r="K516" s="573"/>
      <c r="L516" s="573"/>
      <c r="M516" s="573"/>
      <c r="N516" s="573"/>
      <c r="O516" s="573" t="s">
        <v>969</v>
      </c>
      <c r="P516" s="573"/>
      <c r="Q516" s="573"/>
      <c r="R516" s="573"/>
      <c r="S516" s="573" t="s">
        <v>980</v>
      </c>
      <c r="T516" s="573"/>
      <c r="U516" s="573"/>
      <c r="V516" s="573"/>
      <c r="W516" s="573"/>
      <c r="X516" s="573"/>
      <c r="Y516" s="573"/>
      <c r="Z516" s="573"/>
      <c r="AA516" s="573"/>
      <c r="AB516" s="573"/>
      <c r="AC516" s="573" t="s">
        <v>973</v>
      </c>
      <c r="AD516" s="573"/>
      <c r="AE516" s="573"/>
      <c r="AF516" s="573"/>
      <c r="AG516" s="573"/>
      <c r="AH516" s="573"/>
      <c r="AI516" s="573" t="s">
        <v>981</v>
      </c>
      <c r="AJ516" s="573"/>
      <c r="AK516" s="573"/>
      <c r="AL516" s="573"/>
      <c r="AM516" s="572" t="s">
        <v>1036</v>
      </c>
      <c r="AN516" s="572"/>
      <c r="AO516" s="572"/>
      <c r="AP516" s="572"/>
      <c r="AQ516" s="572"/>
      <c r="AR516" s="572"/>
      <c r="AS516" s="572"/>
      <c r="AT516" s="572"/>
      <c r="AU516" s="572"/>
      <c r="AV516" s="572"/>
      <c r="AW516" s="572"/>
      <c r="AX516" s="572"/>
      <c r="AY516" s="572"/>
      <c r="AZ516" s="572"/>
      <c r="BA516" s="572"/>
      <c r="BB516" s="572"/>
    </row>
    <row r="517" spans="1:54" ht="12.75" customHeight="1">
      <c r="A517" s="573" t="s">
        <v>1121</v>
      </c>
      <c r="B517" s="573"/>
      <c r="C517" s="573"/>
      <c r="D517" s="573"/>
      <c r="E517" s="573"/>
      <c r="F517" s="573"/>
      <c r="G517" s="573"/>
      <c r="H517" s="573"/>
      <c r="I517" s="573" t="s">
        <v>1033</v>
      </c>
      <c r="J517" s="573"/>
      <c r="K517" s="573"/>
      <c r="L517" s="573"/>
      <c r="M517" s="573"/>
      <c r="N517" s="573"/>
      <c r="O517" s="573" t="s">
        <v>969</v>
      </c>
      <c r="P517" s="573"/>
      <c r="Q517" s="573"/>
      <c r="R517" s="573"/>
      <c r="S517" s="573" t="s">
        <v>980</v>
      </c>
      <c r="T517" s="573"/>
      <c r="U517" s="573"/>
      <c r="V517" s="573"/>
      <c r="W517" s="573"/>
      <c r="X517" s="573"/>
      <c r="Y517" s="573"/>
      <c r="Z517" s="573"/>
      <c r="AA517" s="573"/>
      <c r="AB517" s="573"/>
      <c r="AC517" s="573" t="s">
        <v>973</v>
      </c>
      <c r="AD517" s="573"/>
      <c r="AE517" s="573"/>
      <c r="AF517" s="573"/>
      <c r="AG517" s="573"/>
      <c r="AH517" s="573"/>
      <c r="AI517" s="573" t="s">
        <v>981</v>
      </c>
      <c r="AJ517" s="573"/>
      <c r="AK517" s="573"/>
      <c r="AL517" s="573"/>
      <c r="AM517" s="572" t="s">
        <v>1122</v>
      </c>
      <c r="AN517" s="572"/>
      <c r="AO517" s="572"/>
      <c r="AP517" s="572"/>
      <c r="AQ517" s="572"/>
      <c r="AR517" s="572"/>
      <c r="AS517" s="572"/>
      <c r="AT517" s="572"/>
      <c r="AU517" s="572"/>
      <c r="AV517" s="572"/>
      <c r="AW517" s="572"/>
      <c r="AX517" s="572"/>
      <c r="AY517" s="572"/>
      <c r="AZ517" s="572"/>
      <c r="BA517" s="572"/>
      <c r="BB517" s="572"/>
    </row>
    <row r="518" spans="1:54" ht="12.75" customHeight="1">
      <c r="A518" s="573" t="s">
        <v>1014</v>
      </c>
      <c r="B518" s="573"/>
      <c r="C518" s="573"/>
      <c r="D518" s="573"/>
      <c r="E518" s="573"/>
      <c r="F518" s="573"/>
      <c r="G518" s="573"/>
      <c r="H518" s="573"/>
      <c r="I518" s="573" t="s">
        <v>1033</v>
      </c>
      <c r="J518" s="573"/>
      <c r="K518" s="573"/>
      <c r="L518" s="573"/>
      <c r="M518" s="573"/>
      <c r="N518" s="573"/>
      <c r="O518" s="573" t="s">
        <v>969</v>
      </c>
      <c r="P518" s="573"/>
      <c r="Q518" s="573"/>
      <c r="R518" s="573"/>
      <c r="S518" s="573" t="s">
        <v>1034</v>
      </c>
      <c r="T518" s="573"/>
      <c r="U518" s="573"/>
      <c r="V518" s="573"/>
      <c r="W518" s="573"/>
      <c r="X518" s="573"/>
      <c r="Y518" s="573"/>
      <c r="Z518" s="573"/>
      <c r="AA518" s="573"/>
      <c r="AB518" s="573"/>
      <c r="AC518" s="573" t="s">
        <v>973</v>
      </c>
      <c r="AD518" s="573"/>
      <c r="AE518" s="573"/>
      <c r="AF518" s="573"/>
      <c r="AG518" s="573"/>
      <c r="AH518" s="573"/>
      <c r="AI518" s="573" t="s">
        <v>981</v>
      </c>
      <c r="AJ518" s="573"/>
      <c r="AK518" s="573"/>
      <c r="AL518" s="573"/>
      <c r="AM518" s="572" t="s">
        <v>1035</v>
      </c>
      <c r="AN518" s="572"/>
      <c r="AO518" s="572"/>
      <c r="AP518" s="572"/>
      <c r="AQ518" s="572"/>
      <c r="AR518" s="572"/>
      <c r="AS518" s="572"/>
      <c r="AT518" s="572"/>
      <c r="AU518" s="572"/>
      <c r="AV518" s="572"/>
      <c r="AW518" s="572"/>
      <c r="AX518" s="572"/>
      <c r="AY518" s="572"/>
      <c r="AZ518" s="572"/>
      <c r="BA518" s="572"/>
      <c r="BB518" s="572"/>
    </row>
    <row r="519" spans="1:54" ht="12.75" customHeight="1">
      <c r="A519" s="573" t="s">
        <v>1123</v>
      </c>
      <c r="B519" s="573"/>
      <c r="C519" s="573"/>
      <c r="D519" s="573"/>
      <c r="E519" s="573"/>
      <c r="F519" s="573"/>
      <c r="G519" s="573"/>
      <c r="H519" s="573"/>
      <c r="I519" s="573" t="s">
        <v>1033</v>
      </c>
      <c r="J519" s="573"/>
      <c r="K519" s="573"/>
      <c r="L519" s="573"/>
      <c r="M519" s="573"/>
      <c r="N519" s="573"/>
      <c r="O519" s="573" t="s">
        <v>969</v>
      </c>
      <c r="P519" s="573"/>
      <c r="Q519" s="573"/>
      <c r="R519" s="573"/>
      <c r="S519" s="573" t="s">
        <v>980</v>
      </c>
      <c r="T519" s="573"/>
      <c r="U519" s="573"/>
      <c r="V519" s="573"/>
      <c r="W519" s="573"/>
      <c r="X519" s="573"/>
      <c r="Y519" s="573"/>
      <c r="Z519" s="573"/>
      <c r="AA519" s="573"/>
      <c r="AB519" s="573"/>
      <c r="AC519" s="573" t="s">
        <v>973</v>
      </c>
      <c r="AD519" s="573"/>
      <c r="AE519" s="573"/>
      <c r="AF519" s="573"/>
      <c r="AG519" s="573"/>
      <c r="AH519" s="573"/>
      <c r="AI519" s="573" t="s">
        <v>981</v>
      </c>
      <c r="AJ519" s="573"/>
      <c r="AK519" s="573"/>
      <c r="AL519" s="573"/>
      <c r="AM519" s="572" t="s">
        <v>1124</v>
      </c>
      <c r="AN519" s="572"/>
      <c r="AO519" s="572"/>
      <c r="AP519" s="572"/>
      <c r="AQ519" s="572"/>
      <c r="AR519" s="572"/>
      <c r="AS519" s="572"/>
      <c r="AT519" s="572"/>
      <c r="AU519" s="572"/>
      <c r="AV519" s="572"/>
      <c r="AW519" s="572"/>
      <c r="AX519" s="572"/>
      <c r="AY519" s="572"/>
      <c r="AZ519" s="572"/>
      <c r="BA519" s="572"/>
      <c r="BB519" s="572"/>
    </row>
    <row r="520" spans="1:54" ht="12.75" customHeight="1">
      <c r="A520" s="573" t="s">
        <v>1120</v>
      </c>
      <c r="B520" s="573"/>
      <c r="C520" s="573"/>
      <c r="D520" s="573"/>
      <c r="E520" s="573"/>
      <c r="F520" s="573"/>
      <c r="G520" s="573"/>
      <c r="H520" s="573"/>
      <c r="I520" s="573" t="s">
        <v>1033</v>
      </c>
      <c r="J520" s="573"/>
      <c r="K520" s="573"/>
      <c r="L520" s="573"/>
      <c r="M520" s="573"/>
      <c r="N520" s="573"/>
      <c r="O520" s="573" t="s">
        <v>988</v>
      </c>
      <c r="P520" s="573"/>
      <c r="Q520" s="573"/>
      <c r="R520" s="573"/>
      <c r="S520" s="573" t="s">
        <v>1125</v>
      </c>
      <c r="T520" s="573"/>
      <c r="U520" s="573"/>
      <c r="V520" s="573"/>
      <c r="W520" s="573"/>
      <c r="X520" s="573"/>
      <c r="Y520" s="573"/>
      <c r="Z520" s="573"/>
      <c r="AA520" s="573"/>
      <c r="AB520" s="573"/>
      <c r="AC520" s="573" t="s">
        <v>973</v>
      </c>
      <c r="AD520" s="573"/>
      <c r="AE520" s="573"/>
      <c r="AF520" s="573"/>
      <c r="AG520" s="573"/>
      <c r="AH520" s="573"/>
      <c r="AI520" s="573" t="s">
        <v>981</v>
      </c>
      <c r="AJ520" s="573"/>
      <c r="AK520" s="573"/>
      <c r="AL520" s="573"/>
      <c r="AM520" s="572" t="s">
        <v>1126</v>
      </c>
      <c r="AN520" s="572"/>
      <c r="AO520" s="572"/>
      <c r="AP520" s="572"/>
      <c r="AQ520" s="572"/>
      <c r="AR520" s="572"/>
      <c r="AS520" s="572"/>
      <c r="AT520" s="572"/>
      <c r="AU520" s="572"/>
      <c r="AV520" s="572"/>
      <c r="AW520" s="572"/>
      <c r="AX520" s="572"/>
      <c r="AY520" s="572"/>
      <c r="AZ520" s="572"/>
      <c r="BA520" s="572"/>
      <c r="BB520" s="572"/>
    </row>
    <row r="521" spans="1:54" ht="12.75" customHeight="1">
      <c r="A521" s="573" t="s">
        <v>1127</v>
      </c>
      <c r="B521" s="573"/>
      <c r="C521" s="573"/>
      <c r="D521" s="573"/>
      <c r="E521" s="573"/>
      <c r="F521" s="573"/>
      <c r="G521" s="573"/>
      <c r="H521" s="573"/>
      <c r="I521" s="573" t="s">
        <v>1033</v>
      </c>
      <c r="J521" s="573"/>
      <c r="K521" s="573"/>
      <c r="L521" s="573"/>
      <c r="M521" s="573"/>
      <c r="N521" s="573"/>
      <c r="O521" s="573" t="s">
        <v>988</v>
      </c>
      <c r="P521" s="573"/>
      <c r="Q521" s="573"/>
      <c r="R521" s="573"/>
      <c r="S521" s="573" t="s">
        <v>980</v>
      </c>
      <c r="T521" s="573"/>
      <c r="U521" s="573"/>
      <c r="V521" s="573"/>
      <c r="W521" s="573"/>
      <c r="X521" s="573"/>
      <c r="Y521" s="573"/>
      <c r="Z521" s="573"/>
      <c r="AA521" s="573"/>
      <c r="AB521" s="573"/>
      <c r="AC521" s="573" t="s">
        <v>973</v>
      </c>
      <c r="AD521" s="573"/>
      <c r="AE521" s="573"/>
      <c r="AF521" s="573"/>
      <c r="AG521" s="573"/>
      <c r="AH521" s="573"/>
      <c r="AI521" s="573" t="s">
        <v>981</v>
      </c>
      <c r="AJ521" s="573"/>
      <c r="AK521" s="573"/>
      <c r="AL521" s="573"/>
      <c r="AM521" s="572" t="s">
        <v>1128</v>
      </c>
      <c r="AN521" s="572"/>
      <c r="AO521" s="572"/>
      <c r="AP521" s="572"/>
      <c r="AQ521" s="572"/>
      <c r="AR521" s="572"/>
      <c r="AS521" s="572"/>
      <c r="AT521" s="572"/>
      <c r="AU521" s="572"/>
      <c r="AV521" s="572"/>
      <c r="AW521" s="572"/>
      <c r="AX521" s="572"/>
      <c r="AY521" s="572"/>
      <c r="AZ521" s="572"/>
      <c r="BA521" s="572"/>
      <c r="BB521" s="572"/>
    </row>
    <row r="522" spans="1:54" ht="12.75" customHeight="1">
      <c r="A522" s="573" t="s">
        <v>1129</v>
      </c>
      <c r="B522" s="573"/>
      <c r="C522" s="573"/>
      <c r="D522" s="573"/>
      <c r="E522" s="573"/>
      <c r="F522" s="573"/>
      <c r="G522" s="573"/>
      <c r="H522" s="573"/>
      <c r="I522" s="573" t="s">
        <v>1033</v>
      </c>
      <c r="J522" s="573"/>
      <c r="K522" s="573"/>
      <c r="L522" s="573"/>
      <c r="M522" s="573"/>
      <c r="N522" s="573"/>
      <c r="O522" s="573" t="s">
        <v>988</v>
      </c>
      <c r="P522" s="573"/>
      <c r="Q522" s="573"/>
      <c r="R522" s="573"/>
      <c r="S522" s="573" t="s">
        <v>1034</v>
      </c>
      <c r="T522" s="573"/>
      <c r="U522" s="573"/>
      <c r="V522" s="573"/>
      <c r="W522" s="573"/>
      <c r="X522" s="573"/>
      <c r="Y522" s="573"/>
      <c r="Z522" s="573"/>
      <c r="AA522" s="573"/>
      <c r="AB522" s="573"/>
      <c r="AC522" s="573" t="s">
        <v>973</v>
      </c>
      <c r="AD522" s="573"/>
      <c r="AE522" s="573"/>
      <c r="AF522" s="573"/>
      <c r="AG522" s="573"/>
      <c r="AH522" s="573"/>
      <c r="AI522" s="573" t="s">
        <v>981</v>
      </c>
      <c r="AJ522" s="573"/>
      <c r="AK522" s="573"/>
      <c r="AL522" s="573"/>
      <c r="AM522" s="572" t="s">
        <v>1130</v>
      </c>
      <c r="AN522" s="572"/>
      <c r="AO522" s="572"/>
      <c r="AP522" s="572"/>
      <c r="AQ522" s="572"/>
      <c r="AR522" s="572"/>
      <c r="AS522" s="572"/>
      <c r="AT522" s="572"/>
      <c r="AU522" s="572"/>
      <c r="AV522" s="572"/>
      <c r="AW522" s="572"/>
      <c r="AX522" s="572"/>
      <c r="AY522" s="572"/>
      <c r="AZ522" s="572"/>
      <c r="BA522" s="572"/>
      <c r="BB522" s="572"/>
    </row>
    <row r="523" spans="1:54" ht="12.75" customHeight="1">
      <c r="A523" s="573" t="s">
        <v>1131</v>
      </c>
      <c r="B523" s="573"/>
      <c r="C523" s="573"/>
      <c r="D523" s="573"/>
      <c r="E523" s="573"/>
      <c r="F523" s="573"/>
      <c r="G523" s="573"/>
      <c r="H523" s="573"/>
      <c r="I523" s="573" t="s">
        <v>1033</v>
      </c>
      <c r="J523" s="573"/>
      <c r="K523" s="573"/>
      <c r="L523" s="573"/>
      <c r="M523" s="573"/>
      <c r="N523" s="573"/>
      <c r="O523" s="573" t="s">
        <v>988</v>
      </c>
      <c r="P523" s="573"/>
      <c r="Q523" s="573"/>
      <c r="R523" s="573"/>
      <c r="S523" s="573" t="s">
        <v>980</v>
      </c>
      <c r="T523" s="573"/>
      <c r="U523" s="573"/>
      <c r="V523" s="573"/>
      <c r="W523" s="573"/>
      <c r="X523" s="573"/>
      <c r="Y523" s="573"/>
      <c r="Z523" s="573"/>
      <c r="AA523" s="573"/>
      <c r="AB523" s="573"/>
      <c r="AC523" s="573" t="s">
        <v>973</v>
      </c>
      <c r="AD523" s="573"/>
      <c r="AE523" s="573"/>
      <c r="AF523" s="573"/>
      <c r="AG523" s="573"/>
      <c r="AH523" s="573"/>
      <c r="AI523" s="573" t="s">
        <v>981</v>
      </c>
      <c r="AJ523" s="573"/>
      <c r="AK523" s="573"/>
      <c r="AL523" s="573"/>
      <c r="AM523" s="572" t="s">
        <v>1132</v>
      </c>
      <c r="AN523" s="572"/>
      <c r="AO523" s="572"/>
      <c r="AP523" s="572"/>
      <c r="AQ523" s="572"/>
      <c r="AR523" s="572"/>
      <c r="AS523" s="572"/>
      <c r="AT523" s="572"/>
      <c r="AU523" s="572"/>
      <c r="AV523" s="572"/>
      <c r="AW523" s="572"/>
      <c r="AX523" s="572"/>
      <c r="AY523" s="572"/>
      <c r="AZ523" s="572"/>
      <c r="BA523" s="572"/>
      <c r="BB523" s="572"/>
    </row>
    <row r="524" spans="1:54" ht="12.75" customHeight="1">
      <c r="A524" s="573" t="s">
        <v>1133</v>
      </c>
      <c r="B524" s="573"/>
      <c r="C524" s="573"/>
      <c r="D524" s="573"/>
      <c r="E524" s="573"/>
      <c r="F524" s="573"/>
      <c r="G524" s="573"/>
      <c r="H524" s="573"/>
      <c r="I524" s="573" t="s">
        <v>1033</v>
      </c>
      <c r="J524" s="573"/>
      <c r="K524" s="573"/>
      <c r="L524" s="573"/>
      <c r="M524" s="573"/>
      <c r="N524" s="573"/>
      <c r="O524" s="573" t="s">
        <v>1000</v>
      </c>
      <c r="P524" s="573"/>
      <c r="Q524" s="573"/>
      <c r="R524" s="573"/>
      <c r="S524" s="573" t="s">
        <v>1134</v>
      </c>
      <c r="T524" s="573"/>
      <c r="U524" s="573"/>
      <c r="V524" s="573"/>
      <c r="W524" s="573"/>
      <c r="X524" s="573"/>
      <c r="Y524" s="573"/>
      <c r="Z524" s="573"/>
      <c r="AA524" s="573"/>
      <c r="AB524" s="573"/>
      <c r="AC524" s="573" t="s">
        <v>973</v>
      </c>
      <c r="AD524" s="573"/>
      <c r="AE524" s="573"/>
      <c r="AF524" s="573"/>
      <c r="AG524" s="573"/>
      <c r="AH524" s="573"/>
      <c r="AI524" s="573" t="s">
        <v>975</v>
      </c>
      <c r="AJ524" s="573"/>
      <c r="AK524" s="573"/>
      <c r="AL524" s="573"/>
      <c r="AM524" s="572" t="s">
        <v>1135</v>
      </c>
      <c r="AN524" s="572"/>
      <c r="AO524" s="572"/>
      <c r="AP524" s="572"/>
      <c r="AQ524" s="572"/>
      <c r="AR524" s="572"/>
      <c r="AS524" s="572"/>
      <c r="AT524" s="572"/>
      <c r="AU524" s="572"/>
      <c r="AV524" s="572"/>
      <c r="AW524" s="572"/>
      <c r="AX524" s="572"/>
      <c r="AY524" s="572"/>
      <c r="AZ524" s="572"/>
      <c r="BA524" s="572"/>
      <c r="BB524" s="572"/>
    </row>
    <row r="525" spans="1:54" ht="12.75" customHeight="1">
      <c r="A525" s="573" t="s">
        <v>1136</v>
      </c>
      <c r="B525" s="573"/>
      <c r="C525" s="573"/>
      <c r="D525" s="573"/>
      <c r="E525" s="573"/>
      <c r="F525" s="573"/>
      <c r="G525" s="573"/>
      <c r="H525" s="573"/>
      <c r="I525" s="573" t="s">
        <v>1033</v>
      </c>
      <c r="J525" s="573"/>
      <c r="K525" s="573"/>
      <c r="L525" s="573"/>
      <c r="M525" s="573"/>
      <c r="N525" s="573"/>
      <c r="O525" s="573" t="s">
        <v>1000</v>
      </c>
      <c r="P525" s="573"/>
      <c r="Q525" s="573"/>
      <c r="R525" s="573"/>
      <c r="S525" s="573" t="s">
        <v>1137</v>
      </c>
      <c r="T525" s="573"/>
      <c r="U525" s="573"/>
      <c r="V525" s="573"/>
      <c r="W525" s="573"/>
      <c r="X525" s="573"/>
      <c r="Y525" s="573"/>
      <c r="Z525" s="573"/>
      <c r="AA525" s="573"/>
      <c r="AB525" s="573"/>
      <c r="AC525" s="573" t="s">
        <v>973</v>
      </c>
      <c r="AD525" s="573"/>
      <c r="AE525" s="573"/>
      <c r="AF525" s="573"/>
      <c r="AG525" s="573"/>
      <c r="AH525" s="573"/>
      <c r="AI525" s="573" t="s">
        <v>981</v>
      </c>
      <c r="AJ525" s="573"/>
      <c r="AK525" s="573"/>
      <c r="AL525" s="573"/>
      <c r="AM525" s="572" t="s">
        <v>1138</v>
      </c>
      <c r="AN525" s="572"/>
      <c r="AO525" s="572"/>
      <c r="AP525" s="572"/>
      <c r="AQ525" s="572"/>
      <c r="AR525" s="572"/>
      <c r="AS525" s="572"/>
      <c r="AT525" s="572"/>
      <c r="AU525" s="572"/>
      <c r="AV525" s="572"/>
      <c r="AW525" s="572"/>
      <c r="AX525" s="572"/>
      <c r="AY525" s="572"/>
      <c r="AZ525" s="572"/>
      <c r="BA525" s="572"/>
      <c r="BB525" s="572"/>
    </row>
    <row r="526" spans="1:54" ht="12.75" customHeight="1">
      <c r="A526" s="573" t="s">
        <v>1139</v>
      </c>
      <c r="B526" s="573"/>
      <c r="C526" s="573"/>
      <c r="D526" s="573"/>
      <c r="E526" s="573"/>
      <c r="F526" s="573"/>
      <c r="G526" s="573"/>
      <c r="H526" s="573"/>
      <c r="I526" s="573" t="s">
        <v>1033</v>
      </c>
      <c r="J526" s="573"/>
      <c r="K526" s="573"/>
      <c r="L526" s="573"/>
      <c r="M526" s="573"/>
      <c r="N526" s="573"/>
      <c r="O526" s="573" t="s">
        <v>1000</v>
      </c>
      <c r="P526" s="573"/>
      <c r="Q526" s="573"/>
      <c r="R526" s="573"/>
      <c r="S526" s="573" t="s">
        <v>971</v>
      </c>
      <c r="T526" s="573"/>
      <c r="U526" s="573"/>
      <c r="V526" s="573"/>
      <c r="W526" s="573"/>
      <c r="X526" s="573"/>
      <c r="Y526" s="573"/>
      <c r="Z526" s="573"/>
      <c r="AA526" s="573"/>
      <c r="AB526" s="573"/>
      <c r="AC526" s="573" t="s">
        <v>973</v>
      </c>
      <c r="AD526" s="573"/>
      <c r="AE526" s="573"/>
      <c r="AF526" s="573"/>
      <c r="AG526" s="573"/>
      <c r="AH526" s="573"/>
      <c r="AI526" s="573" t="s">
        <v>975</v>
      </c>
      <c r="AJ526" s="573"/>
      <c r="AK526" s="573"/>
      <c r="AL526" s="573"/>
      <c r="AM526" s="572" t="s">
        <v>1140</v>
      </c>
      <c r="AN526" s="572"/>
      <c r="AO526" s="572"/>
      <c r="AP526" s="572"/>
      <c r="AQ526" s="572"/>
      <c r="AR526" s="572"/>
      <c r="AS526" s="572"/>
      <c r="AT526" s="572"/>
      <c r="AU526" s="572"/>
      <c r="AV526" s="572"/>
      <c r="AW526" s="572"/>
      <c r="AX526" s="572"/>
      <c r="AY526" s="572"/>
      <c r="AZ526" s="572"/>
      <c r="BA526" s="572"/>
      <c r="BB526" s="572"/>
    </row>
    <row r="527" spans="1:54" ht="12.75" customHeight="1">
      <c r="A527" s="573" t="s">
        <v>1088</v>
      </c>
      <c r="B527" s="573"/>
      <c r="C527" s="573"/>
      <c r="D527" s="573"/>
      <c r="E527" s="573"/>
      <c r="F527" s="573"/>
      <c r="G527" s="573"/>
      <c r="H527" s="573"/>
      <c r="I527" s="573" t="s">
        <v>1049</v>
      </c>
      <c r="J527" s="573"/>
      <c r="K527" s="573"/>
      <c r="L527" s="573"/>
      <c r="M527" s="573"/>
      <c r="N527" s="573"/>
      <c r="O527" s="573" t="s">
        <v>969</v>
      </c>
      <c r="P527" s="573"/>
      <c r="Q527" s="573"/>
      <c r="R527" s="573"/>
      <c r="S527" s="573" t="s">
        <v>1050</v>
      </c>
      <c r="T527" s="573"/>
      <c r="U527" s="573"/>
      <c r="V527" s="573"/>
      <c r="W527" s="573"/>
      <c r="X527" s="573"/>
      <c r="Y527" s="573"/>
      <c r="Z527" s="573"/>
      <c r="AA527" s="573"/>
      <c r="AB527" s="573"/>
      <c r="AC527" s="573" t="s">
        <v>973</v>
      </c>
      <c r="AD527" s="573"/>
      <c r="AE527" s="573"/>
      <c r="AF527" s="573"/>
      <c r="AG527" s="573"/>
      <c r="AH527" s="573"/>
      <c r="AI527" s="573" t="s">
        <v>1053</v>
      </c>
      <c r="AJ527" s="573"/>
      <c r="AK527" s="573"/>
      <c r="AL527" s="573"/>
      <c r="AM527" s="572" t="s">
        <v>1089</v>
      </c>
      <c r="AN527" s="572"/>
      <c r="AO527" s="572"/>
      <c r="AP527" s="572"/>
      <c r="AQ527" s="572"/>
      <c r="AR527" s="572"/>
      <c r="AS527" s="572"/>
      <c r="AT527" s="572"/>
      <c r="AU527" s="572"/>
      <c r="AV527" s="572"/>
      <c r="AW527" s="572"/>
      <c r="AX527" s="572"/>
      <c r="AY527" s="572"/>
      <c r="AZ527" s="572"/>
      <c r="BA527" s="572"/>
      <c r="BB527" s="572"/>
    </row>
    <row r="528" spans="1:54" ht="12.75" customHeight="1">
      <c r="A528" s="573" t="s">
        <v>1087</v>
      </c>
      <c r="B528" s="573"/>
      <c r="C528" s="573"/>
      <c r="D528" s="573"/>
      <c r="E528" s="573"/>
      <c r="F528" s="573"/>
      <c r="G528" s="573"/>
      <c r="H528" s="573"/>
      <c r="I528" s="573" t="s">
        <v>1049</v>
      </c>
      <c r="J528" s="573"/>
      <c r="K528" s="573"/>
      <c r="L528" s="573"/>
      <c r="M528" s="573"/>
      <c r="N528" s="573"/>
      <c r="O528" s="573" t="s">
        <v>969</v>
      </c>
      <c r="P528" s="573"/>
      <c r="Q528" s="573"/>
      <c r="R528" s="573"/>
      <c r="S528" s="573" t="s">
        <v>1050</v>
      </c>
      <c r="T528" s="573"/>
      <c r="U528" s="573"/>
      <c r="V528" s="573"/>
      <c r="W528" s="573"/>
      <c r="X528" s="573"/>
      <c r="Y528" s="573"/>
      <c r="Z528" s="573"/>
      <c r="AA528" s="573"/>
      <c r="AB528" s="573"/>
      <c r="AC528" s="573" t="s">
        <v>973</v>
      </c>
      <c r="AD528" s="573"/>
      <c r="AE528" s="573"/>
      <c r="AF528" s="573"/>
      <c r="AG528" s="573"/>
      <c r="AH528" s="573"/>
      <c r="AI528" s="573" t="s">
        <v>981</v>
      </c>
      <c r="AJ528" s="573"/>
      <c r="AK528" s="573"/>
      <c r="AL528" s="573"/>
      <c r="AM528" s="572" t="s">
        <v>1090</v>
      </c>
      <c r="AN528" s="572"/>
      <c r="AO528" s="572"/>
      <c r="AP528" s="572"/>
      <c r="AQ528" s="572"/>
      <c r="AR528" s="572"/>
      <c r="AS528" s="572"/>
      <c r="AT528" s="572"/>
      <c r="AU528" s="572"/>
      <c r="AV528" s="572"/>
      <c r="AW528" s="572"/>
      <c r="AX528" s="572"/>
      <c r="AY528" s="572"/>
      <c r="AZ528" s="572"/>
      <c r="BA528" s="572"/>
      <c r="BB528" s="572"/>
    </row>
    <row r="529" spans="1:54" ht="12.75" customHeight="1">
      <c r="A529" s="573" t="s">
        <v>1042</v>
      </c>
      <c r="B529" s="573"/>
      <c r="C529" s="573"/>
      <c r="D529" s="573"/>
      <c r="E529" s="573"/>
      <c r="F529" s="573"/>
      <c r="G529" s="573"/>
      <c r="H529" s="573"/>
      <c r="I529" s="573" t="s">
        <v>1049</v>
      </c>
      <c r="J529" s="573"/>
      <c r="K529" s="573"/>
      <c r="L529" s="573"/>
      <c r="M529" s="573"/>
      <c r="N529" s="573"/>
      <c r="O529" s="573" t="s">
        <v>969</v>
      </c>
      <c r="P529" s="573"/>
      <c r="Q529" s="573"/>
      <c r="R529" s="573"/>
      <c r="S529" s="573" t="s">
        <v>1050</v>
      </c>
      <c r="T529" s="573"/>
      <c r="U529" s="573"/>
      <c r="V529" s="573"/>
      <c r="W529" s="573"/>
      <c r="X529" s="573"/>
      <c r="Y529" s="573"/>
      <c r="Z529" s="573"/>
      <c r="AA529" s="573"/>
      <c r="AB529" s="573"/>
      <c r="AC529" s="573" t="s">
        <v>973</v>
      </c>
      <c r="AD529" s="573"/>
      <c r="AE529" s="573"/>
      <c r="AF529" s="573"/>
      <c r="AG529" s="573"/>
      <c r="AH529" s="573"/>
      <c r="AI529" s="573" t="s">
        <v>1051</v>
      </c>
      <c r="AJ529" s="573"/>
      <c r="AK529" s="573"/>
      <c r="AL529" s="573"/>
      <c r="AM529" s="572" t="s">
        <v>1052</v>
      </c>
      <c r="AN529" s="572"/>
      <c r="AO529" s="572"/>
      <c r="AP529" s="572"/>
      <c r="AQ529" s="572"/>
      <c r="AR529" s="572"/>
      <c r="AS529" s="572"/>
      <c r="AT529" s="572"/>
      <c r="AU529" s="572"/>
      <c r="AV529" s="572"/>
      <c r="AW529" s="572"/>
      <c r="AX529" s="572"/>
      <c r="AY529" s="572"/>
      <c r="AZ529" s="572"/>
      <c r="BA529" s="572"/>
      <c r="BB529" s="572"/>
    </row>
    <row r="530" spans="1:54" ht="12.75" customHeight="1">
      <c r="A530" s="573" t="s">
        <v>1043</v>
      </c>
      <c r="B530" s="573"/>
      <c r="C530" s="573"/>
      <c r="D530" s="573"/>
      <c r="E530" s="573"/>
      <c r="F530" s="573"/>
      <c r="G530" s="573"/>
      <c r="H530" s="573"/>
      <c r="I530" s="573" t="s">
        <v>1049</v>
      </c>
      <c r="J530" s="573"/>
      <c r="K530" s="573"/>
      <c r="L530" s="573"/>
      <c r="M530" s="573"/>
      <c r="N530" s="573"/>
      <c r="O530" s="573" t="s">
        <v>969</v>
      </c>
      <c r="P530" s="573"/>
      <c r="Q530" s="573"/>
      <c r="R530" s="573"/>
      <c r="S530" s="573" t="s">
        <v>1050</v>
      </c>
      <c r="T530" s="573"/>
      <c r="U530" s="573"/>
      <c r="V530" s="573"/>
      <c r="W530" s="573"/>
      <c r="X530" s="573"/>
      <c r="Y530" s="573"/>
      <c r="Z530" s="573"/>
      <c r="AA530" s="573"/>
      <c r="AB530" s="573"/>
      <c r="AC530" s="573" t="s">
        <v>973</v>
      </c>
      <c r="AD530" s="573"/>
      <c r="AE530" s="573"/>
      <c r="AF530" s="573"/>
      <c r="AG530" s="573"/>
      <c r="AH530" s="573"/>
      <c r="AI530" s="573" t="s">
        <v>1053</v>
      </c>
      <c r="AJ530" s="573"/>
      <c r="AK530" s="573"/>
      <c r="AL530" s="573"/>
      <c r="AM530" s="572" t="s">
        <v>1054</v>
      </c>
      <c r="AN530" s="572"/>
      <c r="AO530" s="572"/>
      <c r="AP530" s="572"/>
      <c r="AQ530" s="572"/>
      <c r="AR530" s="572"/>
      <c r="AS530" s="572"/>
      <c r="AT530" s="572"/>
      <c r="AU530" s="572"/>
      <c r="AV530" s="572"/>
      <c r="AW530" s="572"/>
      <c r="AX530" s="572"/>
      <c r="AY530" s="572"/>
      <c r="AZ530" s="572"/>
      <c r="BA530" s="572"/>
      <c r="BB530" s="572"/>
    </row>
    <row r="531" spans="1:54" ht="12.75" customHeight="1">
      <c r="A531" s="573" t="s">
        <v>1146</v>
      </c>
      <c r="B531" s="573"/>
      <c r="C531" s="573"/>
      <c r="D531" s="573"/>
      <c r="E531" s="573"/>
      <c r="F531" s="573"/>
      <c r="G531" s="573"/>
      <c r="H531" s="573"/>
      <c r="I531" s="573" t="s">
        <v>1049</v>
      </c>
      <c r="J531" s="573"/>
      <c r="K531" s="573"/>
      <c r="L531" s="573"/>
      <c r="M531" s="573"/>
      <c r="N531" s="573"/>
      <c r="O531" s="573" t="s">
        <v>988</v>
      </c>
      <c r="P531" s="573"/>
      <c r="Q531" s="573"/>
      <c r="R531" s="573"/>
      <c r="S531" s="573" t="s">
        <v>1050</v>
      </c>
      <c r="T531" s="573"/>
      <c r="U531" s="573"/>
      <c r="V531" s="573"/>
      <c r="W531" s="573"/>
      <c r="X531" s="573"/>
      <c r="Y531" s="573"/>
      <c r="Z531" s="573"/>
      <c r="AA531" s="573"/>
      <c r="AB531" s="573"/>
      <c r="AC531" s="573" t="s">
        <v>973</v>
      </c>
      <c r="AD531" s="573"/>
      <c r="AE531" s="573"/>
      <c r="AF531" s="573"/>
      <c r="AG531" s="573"/>
      <c r="AH531" s="573"/>
      <c r="AI531" s="573" t="s">
        <v>1020</v>
      </c>
      <c r="AJ531" s="573"/>
      <c r="AK531" s="573"/>
      <c r="AL531" s="573"/>
      <c r="AM531" s="572" t="s">
        <v>1147</v>
      </c>
      <c r="AN531" s="572"/>
      <c r="AO531" s="572"/>
      <c r="AP531" s="572"/>
      <c r="AQ531" s="572"/>
      <c r="AR531" s="572"/>
      <c r="AS531" s="572"/>
      <c r="AT531" s="572"/>
      <c r="AU531" s="572"/>
      <c r="AV531" s="572"/>
      <c r="AW531" s="572"/>
      <c r="AX531" s="572"/>
      <c r="AY531" s="572"/>
      <c r="AZ531" s="572"/>
      <c r="BA531" s="572"/>
      <c r="BB531" s="572"/>
    </row>
    <row r="532" spans="1:54" ht="12.75" customHeight="1">
      <c r="A532" s="573" t="s">
        <v>1044</v>
      </c>
      <c r="B532" s="573"/>
      <c r="C532" s="573"/>
      <c r="D532" s="573"/>
      <c r="E532" s="573"/>
      <c r="F532" s="573"/>
      <c r="G532" s="573"/>
      <c r="H532" s="573"/>
      <c r="I532" s="573" t="s">
        <v>1049</v>
      </c>
      <c r="J532" s="573"/>
      <c r="K532" s="573"/>
      <c r="L532" s="573"/>
      <c r="M532" s="573"/>
      <c r="N532" s="573"/>
      <c r="O532" s="573" t="s">
        <v>988</v>
      </c>
      <c r="P532" s="573"/>
      <c r="Q532" s="573"/>
      <c r="R532" s="573"/>
      <c r="S532" s="573" t="s">
        <v>1050</v>
      </c>
      <c r="T532" s="573"/>
      <c r="U532" s="573"/>
      <c r="V532" s="573"/>
      <c r="W532" s="573"/>
      <c r="X532" s="573"/>
      <c r="Y532" s="573"/>
      <c r="Z532" s="573"/>
      <c r="AA532" s="573"/>
      <c r="AB532" s="573"/>
      <c r="AC532" s="573" t="s">
        <v>973</v>
      </c>
      <c r="AD532" s="573"/>
      <c r="AE532" s="573"/>
      <c r="AF532" s="573"/>
      <c r="AG532" s="573"/>
      <c r="AH532" s="573"/>
      <c r="AI532" s="573" t="s">
        <v>1053</v>
      </c>
      <c r="AJ532" s="573"/>
      <c r="AK532" s="573"/>
      <c r="AL532" s="573"/>
      <c r="AM532" s="572" t="s">
        <v>1055</v>
      </c>
      <c r="AN532" s="572"/>
      <c r="AO532" s="572"/>
      <c r="AP532" s="572"/>
      <c r="AQ532" s="572"/>
      <c r="AR532" s="572"/>
      <c r="AS532" s="572"/>
      <c r="AT532" s="572"/>
      <c r="AU532" s="572"/>
      <c r="AV532" s="572"/>
      <c r="AW532" s="572"/>
      <c r="AX532" s="572"/>
      <c r="AY532" s="572"/>
      <c r="AZ532" s="572"/>
      <c r="BA532" s="572"/>
      <c r="BB532" s="572"/>
    </row>
    <row r="533" spans="1:54" ht="12.75" customHeight="1">
      <c r="A533" s="573" t="s">
        <v>1148</v>
      </c>
      <c r="B533" s="573"/>
      <c r="C533" s="573"/>
      <c r="D533" s="573"/>
      <c r="E533" s="573"/>
      <c r="F533" s="573"/>
      <c r="G533" s="573"/>
      <c r="H533" s="573"/>
      <c r="I533" s="573" t="s">
        <v>1049</v>
      </c>
      <c r="J533" s="573"/>
      <c r="K533" s="573"/>
      <c r="L533" s="573"/>
      <c r="M533" s="573"/>
      <c r="N533" s="573"/>
      <c r="O533" s="573" t="s">
        <v>988</v>
      </c>
      <c r="P533" s="573"/>
      <c r="Q533" s="573"/>
      <c r="R533" s="573"/>
      <c r="S533" s="573" t="s">
        <v>1050</v>
      </c>
      <c r="T533" s="573"/>
      <c r="U533" s="573"/>
      <c r="V533" s="573"/>
      <c r="W533" s="573"/>
      <c r="X533" s="573"/>
      <c r="Y533" s="573"/>
      <c r="Z533" s="573"/>
      <c r="AA533" s="573"/>
      <c r="AB533" s="573"/>
      <c r="AC533" s="573" t="s">
        <v>1149</v>
      </c>
      <c r="AD533" s="573"/>
      <c r="AE533" s="573"/>
      <c r="AF533" s="573"/>
      <c r="AG533" s="573"/>
      <c r="AH533" s="573"/>
      <c r="AI533" s="573" t="s">
        <v>1053</v>
      </c>
      <c r="AJ533" s="573"/>
      <c r="AK533" s="573"/>
      <c r="AL533" s="573"/>
      <c r="AM533" s="572" t="s">
        <v>1150</v>
      </c>
      <c r="AN533" s="572"/>
      <c r="AO533" s="572"/>
      <c r="AP533" s="572"/>
      <c r="AQ533" s="572"/>
      <c r="AR533" s="572"/>
      <c r="AS533" s="572"/>
      <c r="AT533" s="572"/>
      <c r="AU533" s="572"/>
      <c r="AV533" s="572"/>
      <c r="AW533" s="572"/>
      <c r="AX533" s="572"/>
      <c r="AY533" s="572"/>
      <c r="AZ533" s="572"/>
      <c r="BA533" s="572"/>
      <c r="BB533" s="572"/>
    </row>
    <row r="534" spans="1:54" ht="12.75" customHeight="1">
      <c r="A534" s="573" t="s">
        <v>1144</v>
      </c>
      <c r="B534" s="573"/>
      <c r="C534" s="573"/>
      <c r="D534" s="573"/>
      <c r="E534" s="573"/>
      <c r="F534" s="573"/>
      <c r="G534" s="573"/>
      <c r="H534" s="573"/>
      <c r="I534" s="573" t="s">
        <v>1049</v>
      </c>
      <c r="J534" s="573"/>
      <c r="K534" s="573"/>
      <c r="L534" s="573"/>
      <c r="M534" s="573"/>
      <c r="N534" s="573"/>
      <c r="O534" s="573" t="s">
        <v>988</v>
      </c>
      <c r="P534" s="573"/>
      <c r="Q534" s="573"/>
      <c r="R534" s="573"/>
      <c r="S534" s="573" t="s">
        <v>1050</v>
      </c>
      <c r="T534" s="573"/>
      <c r="U534" s="573"/>
      <c r="V534" s="573"/>
      <c r="W534" s="573"/>
      <c r="X534" s="573"/>
      <c r="Y534" s="573"/>
      <c r="Z534" s="573"/>
      <c r="AA534" s="573"/>
      <c r="AB534" s="573"/>
      <c r="AC534" s="573" t="s">
        <v>973</v>
      </c>
      <c r="AD534" s="573"/>
      <c r="AE534" s="573"/>
      <c r="AF534" s="573"/>
      <c r="AG534" s="573"/>
      <c r="AH534" s="573"/>
      <c r="AI534" s="573" t="s">
        <v>1053</v>
      </c>
      <c r="AJ534" s="573"/>
      <c r="AK534" s="573"/>
      <c r="AL534" s="573"/>
      <c r="AM534" s="572" t="s">
        <v>1151</v>
      </c>
      <c r="AN534" s="572"/>
      <c r="AO534" s="572"/>
      <c r="AP534" s="572"/>
      <c r="AQ534" s="572"/>
      <c r="AR534" s="572"/>
      <c r="AS534" s="572"/>
      <c r="AT534" s="572"/>
      <c r="AU534" s="572"/>
      <c r="AV534" s="572"/>
      <c r="AW534" s="572"/>
      <c r="AX534" s="572"/>
      <c r="AY534" s="572"/>
      <c r="AZ534" s="572"/>
      <c r="BA534" s="572"/>
      <c r="BB534" s="572"/>
    </row>
    <row r="535" spans="1:54" ht="12.75" customHeight="1">
      <c r="A535" s="573" t="s">
        <v>1145</v>
      </c>
      <c r="B535" s="573"/>
      <c r="C535" s="573"/>
      <c r="D535" s="573"/>
      <c r="E535" s="573"/>
      <c r="F535" s="573"/>
      <c r="G535" s="573"/>
      <c r="H535" s="573"/>
      <c r="I535" s="573" t="s">
        <v>1049</v>
      </c>
      <c r="J535" s="573"/>
      <c r="K535" s="573"/>
      <c r="L535" s="573"/>
      <c r="M535" s="573"/>
      <c r="N535" s="573"/>
      <c r="O535" s="573" t="s">
        <v>1000</v>
      </c>
      <c r="P535" s="573"/>
      <c r="Q535" s="573"/>
      <c r="R535" s="573"/>
      <c r="S535" s="573" t="s">
        <v>1050</v>
      </c>
      <c r="T535" s="573"/>
      <c r="U535" s="573"/>
      <c r="V535" s="573"/>
      <c r="W535" s="573"/>
      <c r="X535" s="573"/>
      <c r="Y535" s="573"/>
      <c r="Z535" s="573"/>
      <c r="AA535" s="573"/>
      <c r="AB535" s="573"/>
      <c r="AC535" s="573" t="s">
        <v>973</v>
      </c>
      <c r="AD535" s="573"/>
      <c r="AE535" s="573"/>
      <c r="AF535" s="573"/>
      <c r="AG535" s="573"/>
      <c r="AH535" s="573"/>
      <c r="AI535" s="573" t="s">
        <v>1053</v>
      </c>
      <c r="AJ535" s="573"/>
      <c r="AK535" s="573"/>
      <c r="AL535" s="573"/>
      <c r="AM535" s="572" t="s">
        <v>1160</v>
      </c>
      <c r="AN535" s="572"/>
      <c r="AO535" s="572"/>
      <c r="AP535" s="572"/>
      <c r="AQ535" s="572"/>
      <c r="AR535" s="572"/>
      <c r="AS535" s="572"/>
      <c r="AT535" s="572"/>
      <c r="AU535" s="572"/>
      <c r="AV535" s="572"/>
      <c r="AW535" s="572"/>
      <c r="AX535" s="572"/>
      <c r="AY535" s="572"/>
      <c r="AZ535" s="572"/>
      <c r="BA535" s="572"/>
      <c r="BB535" s="572"/>
    </row>
    <row r="536" spans="1:54" ht="12.75" customHeight="1">
      <c r="A536" s="573" t="s">
        <v>1161</v>
      </c>
      <c r="B536" s="573"/>
      <c r="C536" s="573"/>
      <c r="D536" s="573"/>
      <c r="E536" s="573"/>
      <c r="F536" s="573"/>
      <c r="G536" s="573"/>
      <c r="H536" s="573"/>
      <c r="I536" s="573" t="s">
        <v>1049</v>
      </c>
      <c r="J536" s="573"/>
      <c r="K536" s="573"/>
      <c r="L536" s="573"/>
      <c r="M536" s="573"/>
      <c r="N536" s="573"/>
      <c r="O536" s="573" t="s">
        <v>1000</v>
      </c>
      <c r="P536" s="573"/>
      <c r="Q536" s="573"/>
      <c r="R536" s="573"/>
      <c r="S536" s="573" t="s">
        <v>1050</v>
      </c>
      <c r="T536" s="573"/>
      <c r="U536" s="573"/>
      <c r="V536" s="573"/>
      <c r="W536" s="573"/>
      <c r="X536" s="573"/>
      <c r="Y536" s="573"/>
      <c r="Z536" s="573"/>
      <c r="AA536" s="573"/>
      <c r="AB536" s="573"/>
      <c r="AC536" s="573" t="s">
        <v>973</v>
      </c>
      <c r="AD536" s="573"/>
      <c r="AE536" s="573"/>
      <c r="AF536" s="573"/>
      <c r="AG536" s="573"/>
      <c r="AH536" s="573"/>
      <c r="AI536" s="573" t="s">
        <v>981</v>
      </c>
      <c r="AJ536" s="573"/>
      <c r="AK536" s="573"/>
      <c r="AL536" s="573"/>
      <c r="AM536" s="572" t="s">
        <v>1162</v>
      </c>
      <c r="AN536" s="572"/>
      <c r="AO536" s="572"/>
      <c r="AP536" s="572"/>
      <c r="AQ536" s="572"/>
      <c r="AR536" s="572"/>
      <c r="AS536" s="572"/>
      <c r="AT536" s="572"/>
      <c r="AU536" s="572"/>
      <c r="AV536" s="572"/>
      <c r="AW536" s="572"/>
      <c r="AX536" s="572"/>
      <c r="AY536" s="572"/>
      <c r="AZ536" s="572"/>
      <c r="BA536" s="572"/>
      <c r="BB536" s="572"/>
    </row>
    <row r="537" spans="1:54" ht="12.75">
      <c r="A537" s="573" t="s">
        <v>1045</v>
      </c>
      <c r="B537" s="573"/>
      <c r="C537" s="573"/>
      <c r="D537" s="573"/>
      <c r="E537" s="573"/>
      <c r="F537" s="573"/>
      <c r="G537" s="573"/>
      <c r="H537" s="573"/>
      <c r="I537" s="573" t="s">
        <v>1049</v>
      </c>
      <c r="J537" s="573"/>
      <c r="K537" s="573"/>
      <c r="L537" s="573"/>
      <c r="M537" s="573"/>
      <c r="N537" s="573"/>
      <c r="O537" s="573" t="s">
        <v>1000</v>
      </c>
      <c r="P537" s="573"/>
      <c r="Q537" s="573"/>
      <c r="R537" s="573"/>
      <c r="S537" s="573" t="s">
        <v>1050</v>
      </c>
      <c r="T537" s="573"/>
      <c r="U537" s="573"/>
      <c r="V537" s="573"/>
      <c r="W537" s="573"/>
      <c r="X537" s="573"/>
      <c r="Y537" s="573"/>
      <c r="Z537" s="573"/>
      <c r="AA537" s="573"/>
      <c r="AB537" s="573"/>
      <c r="AC537" s="573" t="s">
        <v>973</v>
      </c>
      <c r="AD537" s="573"/>
      <c r="AE537" s="573"/>
      <c r="AF537" s="573"/>
      <c r="AG537" s="573"/>
      <c r="AH537" s="573"/>
      <c r="AI537" s="573" t="s">
        <v>1051</v>
      </c>
      <c r="AJ537" s="573"/>
      <c r="AK537" s="573"/>
      <c r="AL537" s="573"/>
      <c r="AM537" s="572" t="s">
        <v>1056</v>
      </c>
      <c r="AN537" s="572"/>
      <c r="AO537" s="572"/>
      <c r="AP537" s="572"/>
      <c r="AQ537" s="572"/>
      <c r="AR537" s="572"/>
      <c r="AS537" s="572"/>
      <c r="AT537" s="572"/>
      <c r="AU537" s="572"/>
      <c r="AV537" s="572"/>
      <c r="AW537" s="572"/>
      <c r="AX537" s="572"/>
      <c r="AY537" s="572"/>
      <c r="AZ537" s="572"/>
      <c r="BA537" s="572"/>
      <c r="BB537" s="572"/>
    </row>
    <row r="538" spans="1:54" ht="12.75">
      <c r="A538" s="573" t="s">
        <v>1163</v>
      </c>
      <c r="B538" s="573"/>
      <c r="C538" s="573"/>
      <c r="D538" s="573"/>
      <c r="E538" s="573"/>
      <c r="F538" s="573"/>
      <c r="G538" s="573"/>
      <c r="H538" s="573"/>
      <c r="I538" s="573" t="s">
        <v>1049</v>
      </c>
      <c r="J538" s="573"/>
      <c r="K538" s="573"/>
      <c r="L538" s="573"/>
      <c r="M538" s="573"/>
      <c r="N538" s="573"/>
      <c r="O538" s="573" t="s">
        <v>1000</v>
      </c>
      <c r="P538" s="573"/>
      <c r="Q538" s="573"/>
      <c r="R538" s="573"/>
      <c r="S538" s="573" t="s">
        <v>1050</v>
      </c>
      <c r="T538" s="573"/>
      <c r="U538" s="573"/>
      <c r="V538" s="573"/>
      <c r="W538" s="573"/>
      <c r="X538" s="573"/>
      <c r="Y538" s="573"/>
      <c r="Z538" s="573"/>
      <c r="AA538" s="573"/>
      <c r="AB538" s="573"/>
      <c r="AC538" s="573" t="s">
        <v>973</v>
      </c>
      <c r="AD538" s="573"/>
      <c r="AE538" s="573"/>
      <c r="AF538" s="573"/>
      <c r="AG538" s="573"/>
      <c r="AH538" s="573"/>
      <c r="AI538" s="573" t="s">
        <v>981</v>
      </c>
      <c r="AJ538" s="573"/>
      <c r="AK538" s="573"/>
      <c r="AL538" s="573"/>
      <c r="AM538" s="572" t="s">
        <v>1164</v>
      </c>
      <c r="AN538" s="572"/>
      <c r="AO538" s="572"/>
      <c r="AP538" s="572"/>
      <c r="AQ538" s="572"/>
      <c r="AR538" s="572"/>
      <c r="AS538" s="572"/>
      <c r="AT538" s="572"/>
      <c r="AU538" s="572"/>
      <c r="AV538" s="572"/>
      <c r="AW538" s="572"/>
      <c r="AX538" s="572"/>
      <c r="AY538" s="572"/>
      <c r="AZ538" s="572"/>
      <c r="BA538" s="572"/>
      <c r="BB538" s="572"/>
    </row>
    <row r="539" spans="1:54" ht="12.75">
      <c r="A539" s="573" t="s">
        <v>1165</v>
      </c>
      <c r="B539" s="573"/>
      <c r="C539" s="573"/>
      <c r="D539" s="573"/>
      <c r="E539" s="573"/>
      <c r="F539" s="573"/>
      <c r="G539" s="573"/>
      <c r="H539" s="573"/>
      <c r="I539" s="573" t="s">
        <v>1166</v>
      </c>
      <c r="J539" s="573"/>
      <c r="K539" s="573"/>
      <c r="L539" s="573"/>
      <c r="M539" s="573"/>
      <c r="N539" s="573"/>
      <c r="O539" s="573" t="s">
        <v>988</v>
      </c>
      <c r="P539" s="573"/>
      <c r="Q539" s="573"/>
      <c r="R539" s="573"/>
      <c r="S539" s="573" t="s">
        <v>1167</v>
      </c>
      <c r="T539" s="573"/>
      <c r="U539" s="573"/>
      <c r="V539" s="573"/>
      <c r="W539" s="573"/>
      <c r="X539" s="573"/>
      <c r="Y539" s="573"/>
      <c r="Z539" s="573"/>
      <c r="AA539" s="573"/>
      <c r="AB539" s="573"/>
      <c r="AC539" s="573" t="s">
        <v>1149</v>
      </c>
      <c r="AD539" s="573"/>
      <c r="AE539" s="573"/>
      <c r="AF539" s="573"/>
      <c r="AG539" s="573"/>
      <c r="AH539" s="573"/>
      <c r="AI539" s="573" t="s">
        <v>1023</v>
      </c>
      <c r="AJ539" s="573"/>
      <c r="AK539" s="573"/>
      <c r="AL539" s="573"/>
      <c r="AM539" s="572" t="s">
        <v>1168</v>
      </c>
      <c r="AN539" s="572"/>
      <c r="AO539" s="572"/>
      <c r="AP539" s="572"/>
      <c r="AQ539" s="572"/>
      <c r="AR539" s="572"/>
      <c r="AS539" s="572"/>
      <c r="AT539" s="572"/>
      <c r="AU539" s="572"/>
      <c r="AV539" s="572"/>
      <c r="AW539" s="572"/>
      <c r="AX539" s="572"/>
      <c r="AY539" s="572"/>
      <c r="AZ539" s="572"/>
      <c r="BA539" s="572"/>
      <c r="BB539" s="572"/>
    </row>
    <row r="540" spans="1:54" ht="12.75">
      <c r="A540" s="573" t="s">
        <v>1169</v>
      </c>
      <c r="B540" s="573"/>
      <c r="C540" s="573"/>
      <c r="D540" s="573"/>
      <c r="E540" s="573"/>
      <c r="F540" s="573"/>
      <c r="G540" s="573"/>
      <c r="H540" s="573"/>
      <c r="I540" s="573" t="s">
        <v>1170</v>
      </c>
      <c r="J540" s="573"/>
      <c r="K540" s="573"/>
      <c r="L540" s="573"/>
      <c r="M540" s="573"/>
      <c r="N540" s="573"/>
      <c r="O540" s="573" t="s">
        <v>988</v>
      </c>
      <c r="P540" s="573"/>
      <c r="Q540" s="573"/>
      <c r="R540" s="573"/>
      <c r="S540" s="573" t="s">
        <v>1050</v>
      </c>
      <c r="T540" s="573"/>
      <c r="U540" s="573"/>
      <c r="V540" s="573"/>
      <c r="W540" s="573"/>
      <c r="X540" s="573"/>
      <c r="Y540" s="573"/>
      <c r="Z540" s="573"/>
      <c r="AA540" s="573"/>
      <c r="AB540" s="573"/>
      <c r="AC540" s="573" t="s">
        <v>1171</v>
      </c>
      <c r="AD540" s="573"/>
      <c r="AE540" s="573"/>
      <c r="AF540" s="573"/>
      <c r="AG540" s="573"/>
      <c r="AH540" s="573"/>
      <c r="AI540" s="573" t="s">
        <v>1053</v>
      </c>
      <c r="AJ540" s="573"/>
      <c r="AK540" s="573"/>
      <c r="AL540" s="573"/>
      <c r="AM540" s="572" t="s">
        <v>1172</v>
      </c>
      <c r="AN540" s="572"/>
      <c r="AO540" s="572"/>
      <c r="AP540" s="572"/>
      <c r="AQ540" s="572"/>
      <c r="AR540" s="572"/>
      <c r="AS540" s="572"/>
      <c r="AT540" s="572"/>
      <c r="AU540" s="572"/>
      <c r="AV540" s="572"/>
      <c r="AW540" s="572"/>
      <c r="AX540" s="572"/>
      <c r="AY540" s="572"/>
      <c r="AZ540" s="572"/>
      <c r="BA540" s="572"/>
      <c r="BB540" s="572"/>
    </row>
    <row r="541" spans="1:54" ht="12.75">
      <c r="A541" s="573" t="s">
        <v>1091</v>
      </c>
      <c r="B541" s="573"/>
      <c r="C541" s="573"/>
      <c r="D541" s="573"/>
      <c r="E541" s="573"/>
      <c r="F541" s="573"/>
      <c r="G541" s="573"/>
      <c r="H541" s="573"/>
      <c r="I541" s="573" t="s">
        <v>1092</v>
      </c>
      <c r="J541" s="573"/>
      <c r="K541" s="573"/>
      <c r="L541" s="573"/>
      <c r="M541" s="573"/>
      <c r="N541" s="573"/>
      <c r="O541" s="573" t="s">
        <v>969</v>
      </c>
      <c r="P541" s="573"/>
      <c r="Q541" s="573"/>
      <c r="R541" s="573"/>
      <c r="S541" s="573" t="s">
        <v>1050</v>
      </c>
      <c r="T541" s="573"/>
      <c r="U541" s="573"/>
      <c r="V541" s="573"/>
      <c r="W541" s="573"/>
      <c r="X541" s="573"/>
      <c r="Y541" s="573"/>
      <c r="Z541" s="573"/>
      <c r="AA541" s="573"/>
      <c r="AB541" s="573"/>
      <c r="AC541" s="573" t="s">
        <v>973</v>
      </c>
      <c r="AD541" s="573"/>
      <c r="AE541" s="573"/>
      <c r="AF541" s="573"/>
      <c r="AG541" s="573"/>
      <c r="AH541" s="573"/>
      <c r="AI541" s="573" t="s">
        <v>1053</v>
      </c>
      <c r="AJ541" s="573"/>
      <c r="AK541" s="573"/>
      <c r="AL541" s="573"/>
      <c r="AM541" s="572" t="s">
        <v>1093</v>
      </c>
      <c r="AN541" s="572"/>
      <c r="AO541" s="572"/>
      <c r="AP541" s="572"/>
      <c r="AQ541" s="572"/>
      <c r="AR541" s="572"/>
      <c r="AS541" s="572"/>
      <c r="AT541" s="572"/>
      <c r="AU541" s="572"/>
      <c r="AV541" s="572"/>
      <c r="AW541" s="572"/>
      <c r="AX541" s="572"/>
      <c r="AY541" s="572"/>
      <c r="AZ541" s="572"/>
      <c r="BA541" s="572"/>
      <c r="BB541" s="572"/>
    </row>
    <row r="542" spans="1:54" ht="12.75">
      <c r="A542" s="573" t="s">
        <v>1094</v>
      </c>
      <c r="B542" s="573"/>
      <c r="C542" s="573"/>
      <c r="D542" s="573"/>
      <c r="E542" s="573"/>
      <c r="F542" s="573"/>
      <c r="G542" s="573"/>
      <c r="H542" s="573"/>
      <c r="I542" s="573" t="s">
        <v>1092</v>
      </c>
      <c r="J542" s="573"/>
      <c r="K542" s="573"/>
      <c r="L542" s="573"/>
      <c r="M542" s="573"/>
      <c r="N542" s="573"/>
      <c r="O542" s="573" t="s">
        <v>969</v>
      </c>
      <c r="P542" s="573"/>
      <c r="Q542" s="573"/>
      <c r="R542" s="573"/>
      <c r="S542" s="573" t="s">
        <v>1050</v>
      </c>
      <c r="T542" s="573"/>
      <c r="U542" s="573"/>
      <c r="V542" s="573"/>
      <c r="W542" s="573"/>
      <c r="X542" s="573"/>
      <c r="Y542" s="573"/>
      <c r="Z542" s="573"/>
      <c r="AA542" s="573"/>
      <c r="AB542" s="573"/>
      <c r="AC542" s="573" t="s">
        <v>973</v>
      </c>
      <c r="AD542" s="573"/>
      <c r="AE542" s="573"/>
      <c r="AF542" s="573"/>
      <c r="AG542" s="573"/>
      <c r="AH542" s="573"/>
      <c r="AI542" s="573" t="s">
        <v>981</v>
      </c>
      <c r="AJ542" s="573"/>
      <c r="AK542" s="573"/>
      <c r="AL542" s="573"/>
      <c r="AM542" s="572" t="s">
        <v>1095</v>
      </c>
      <c r="AN542" s="572"/>
      <c r="AO542" s="572"/>
      <c r="AP542" s="572"/>
      <c r="AQ542" s="572"/>
      <c r="AR542" s="572"/>
      <c r="AS542" s="572"/>
      <c r="AT542" s="572"/>
      <c r="AU542" s="572"/>
      <c r="AV542" s="572"/>
      <c r="AW542" s="572"/>
      <c r="AX542" s="572"/>
      <c r="AY542" s="572"/>
      <c r="AZ542" s="572"/>
      <c r="BA542" s="572"/>
      <c r="BB542" s="572"/>
    </row>
    <row r="543" spans="1:54" ht="12.75">
      <c r="A543" s="573" t="s">
        <v>1096</v>
      </c>
      <c r="B543" s="573"/>
      <c r="C543" s="573"/>
      <c r="D543" s="573"/>
      <c r="E543" s="573"/>
      <c r="F543" s="573"/>
      <c r="G543" s="573"/>
      <c r="H543" s="573"/>
      <c r="I543" s="573" t="s">
        <v>1092</v>
      </c>
      <c r="J543" s="573"/>
      <c r="K543" s="573"/>
      <c r="L543" s="573"/>
      <c r="M543" s="573"/>
      <c r="N543" s="573"/>
      <c r="O543" s="573" t="s">
        <v>969</v>
      </c>
      <c r="P543" s="573"/>
      <c r="Q543" s="573"/>
      <c r="R543" s="573"/>
      <c r="S543" s="573" t="s">
        <v>1050</v>
      </c>
      <c r="T543" s="573"/>
      <c r="U543" s="573"/>
      <c r="V543" s="573"/>
      <c r="W543" s="573"/>
      <c r="X543" s="573"/>
      <c r="Y543" s="573"/>
      <c r="Z543" s="573"/>
      <c r="AA543" s="573"/>
      <c r="AB543" s="573"/>
      <c r="AC543" s="573" t="s">
        <v>973</v>
      </c>
      <c r="AD543" s="573"/>
      <c r="AE543" s="573"/>
      <c r="AF543" s="573"/>
      <c r="AG543" s="573"/>
      <c r="AH543" s="573"/>
      <c r="AI543" s="573" t="s">
        <v>981</v>
      </c>
      <c r="AJ543" s="573"/>
      <c r="AK543" s="573"/>
      <c r="AL543" s="573"/>
      <c r="AM543" s="572" t="s">
        <v>1097</v>
      </c>
      <c r="AN543" s="572"/>
      <c r="AO543" s="572"/>
      <c r="AP543" s="572"/>
      <c r="AQ543" s="572"/>
      <c r="AR543" s="572"/>
      <c r="AS543" s="572"/>
      <c r="AT543" s="572"/>
      <c r="AU543" s="572"/>
      <c r="AV543" s="572"/>
      <c r="AW543" s="572"/>
      <c r="AX543" s="572"/>
      <c r="AY543" s="572"/>
      <c r="AZ543" s="572"/>
      <c r="BA543" s="572"/>
      <c r="BB543" s="572"/>
    </row>
    <row r="544" spans="1:54" ht="12.75">
      <c r="A544" s="573" t="s">
        <v>1098</v>
      </c>
      <c r="B544" s="573"/>
      <c r="C544" s="573"/>
      <c r="D544" s="573"/>
      <c r="E544" s="573"/>
      <c r="F544" s="573"/>
      <c r="G544" s="573"/>
      <c r="H544" s="573"/>
      <c r="I544" s="573" t="s">
        <v>1092</v>
      </c>
      <c r="J544" s="573"/>
      <c r="K544" s="573"/>
      <c r="L544" s="573"/>
      <c r="M544" s="573"/>
      <c r="N544" s="573"/>
      <c r="O544" s="573" t="s">
        <v>969</v>
      </c>
      <c r="P544" s="573"/>
      <c r="Q544" s="573"/>
      <c r="R544" s="573"/>
      <c r="S544" s="573" t="s">
        <v>1050</v>
      </c>
      <c r="T544" s="573"/>
      <c r="U544" s="573"/>
      <c r="V544" s="573"/>
      <c r="W544" s="573"/>
      <c r="X544" s="573"/>
      <c r="Y544" s="573"/>
      <c r="Z544" s="573"/>
      <c r="AA544" s="573"/>
      <c r="AB544" s="573"/>
      <c r="AC544" s="573" t="s">
        <v>973</v>
      </c>
      <c r="AD544" s="573"/>
      <c r="AE544" s="573"/>
      <c r="AF544" s="573"/>
      <c r="AG544" s="573"/>
      <c r="AH544" s="573"/>
      <c r="AI544" s="573" t="s">
        <v>1053</v>
      </c>
      <c r="AJ544" s="573"/>
      <c r="AK544" s="573"/>
      <c r="AL544" s="573"/>
      <c r="AM544" s="572" t="s">
        <v>1099</v>
      </c>
      <c r="AN544" s="572"/>
      <c r="AO544" s="572"/>
      <c r="AP544" s="572"/>
      <c r="AQ544" s="572"/>
      <c r="AR544" s="572"/>
      <c r="AS544" s="572"/>
      <c r="AT544" s="572"/>
      <c r="AU544" s="572"/>
      <c r="AV544" s="572"/>
      <c r="AW544" s="572"/>
      <c r="AX544" s="572"/>
      <c r="AY544" s="572"/>
      <c r="AZ544" s="572"/>
      <c r="BA544" s="572"/>
      <c r="BB544" s="572"/>
    </row>
    <row r="545" spans="1:54" ht="12.75">
      <c r="A545" s="573" t="s">
        <v>1152</v>
      </c>
      <c r="B545" s="573"/>
      <c r="C545" s="573"/>
      <c r="D545" s="573"/>
      <c r="E545" s="573"/>
      <c r="F545" s="573"/>
      <c r="G545" s="573"/>
      <c r="H545" s="573"/>
      <c r="I545" s="573" t="s">
        <v>1092</v>
      </c>
      <c r="J545" s="573"/>
      <c r="K545" s="573"/>
      <c r="L545" s="573"/>
      <c r="M545" s="573"/>
      <c r="N545" s="573"/>
      <c r="O545" s="573" t="s">
        <v>988</v>
      </c>
      <c r="P545" s="573"/>
      <c r="Q545" s="573"/>
      <c r="R545" s="573"/>
      <c r="S545" s="573" t="s">
        <v>1050</v>
      </c>
      <c r="T545" s="573"/>
      <c r="U545" s="573"/>
      <c r="V545" s="573"/>
      <c r="W545" s="573"/>
      <c r="X545" s="573"/>
      <c r="Y545" s="573"/>
      <c r="Z545" s="573"/>
      <c r="AA545" s="573"/>
      <c r="AB545" s="573"/>
      <c r="AC545" s="573" t="s">
        <v>973</v>
      </c>
      <c r="AD545" s="573"/>
      <c r="AE545" s="573"/>
      <c r="AF545" s="573"/>
      <c r="AG545" s="573"/>
      <c r="AH545" s="573"/>
      <c r="AI545" s="573" t="s">
        <v>981</v>
      </c>
      <c r="AJ545" s="573"/>
      <c r="AK545" s="573"/>
      <c r="AL545" s="573"/>
      <c r="AM545" s="572" t="s">
        <v>1153</v>
      </c>
      <c r="AN545" s="572"/>
      <c r="AO545" s="572"/>
      <c r="AP545" s="572"/>
      <c r="AQ545" s="572"/>
      <c r="AR545" s="572"/>
      <c r="AS545" s="572"/>
      <c r="AT545" s="572"/>
      <c r="AU545" s="572"/>
      <c r="AV545" s="572"/>
      <c r="AW545" s="572"/>
      <c r="AX545" s="572"/>
      <c r="AY545" s="572"/>
      <c r="AZ545" s="572"/>
      <c r="BA545" s="572"/>
      <c r="BB545" s="572"/>
    </row>
    <row r="546" spans="1:54" ht="12.75">
      <c r="A546" s="573" t="s">
        <v>1104</v>
      </c>
      <c r="B546" s="573"/>
      <c r="C546" s="573"/>
      <c r="D546" s="573"/>
      <c r="E546" s="573"/>
      <c r="F546" s="573"/>
      <c r="G546" s="573"/>
      <c r="H546" s="573"/>
      <c r="I546" s="573" t="s">
        <v>1092</v>
      </c>
      <c r="J546" s="573"/>
      <c r="K546" s="573"/>
      <c r="L546" s="573"/>
      <c r="M546" s="573"/>
      <c r="N546" s="573"/>
      <c r="O546" s="573" t="s">
        <v>988</v>
      </c>
      <c r="P546" s="573"/>
      <c r="Q546" s="573"/>
      <c r="R546" s="573"/>
      <c r="S546" s="573" t="s">
        <v>1050</v>
      </c>
      <c r="T546" s="573"/>
      <c r="U546" s="573"/>
      <c r="V546" s="573"/>
      <c r="W546" s="573"/>
      <c r="X546" s="573"/>
      <c r="Y546" s="573"/>
      <c r="Z546" s="573"/>
      <c r="AA546" s="573"/>
      <c r="AB546" s="573"/>
      <c r="AC546" s="573" t="s">
        <v>973</v>
      </c>
      <c r="AD546" s="573"/>
      <c r="AE546" s="573"/>
      <c r="AF546" s="573"/>
      <c r="AG546" s="573"/>
      <c r="AH546" s="573"/>
      <c r="AI546" s="573" t="s">
        <v>1053</v>
      </c>
      <c r="AJ546" s="573"/>
      <c r="AK546" s="573"/>
      <c r="AL546" s="573"/>
      <c r="AM546" s="572" t="s">
        <v>1105</v>
      </c>
      <c r="AN546" s="572"/>
      <c r="AO546" s="572"/>
      <c r="AP546" s="572"/>
      <c r="AQ546" s="572"/>
      <c r="AR546" s="572"/>
      <c r="AS546" s="572"/>
      <c r="AT546" s="572"/>
      <c r="AU546" s="572"/>
      <c r="AV546" s="572"/>
      <c r="AW546" s="572"/>
      <c r="AX546" s="572"/>
      <c r="AY546" s="572"/>
      <c r="AZ546" s="572"/>
      <c r="BA546" s="572"/>
      <c r="BB546" s="572"/>
    </row>
    <row r="547" spans="1:54" ht="12.75">
      <c r="A547" s="573" t="s">
        <v>1106</v>
      </c>
      <c r="B547" s="573"/>
      <c r="C547" s="573"/>
      <c r="D547" s="573"/>
      <c r="E547" s="573"/>
      <c r="F547" s="573"/>
      <c r="G547" s="573"/>
      <c r="H547" s="573"/>
      <c r="I547" s="573" t="s">
        <v>1092</v>
      </c>
      <c r="J547" s="573"/>
      <c r="K547" s="573"/>
      <c r="L547" s="573"/>
      <c r="M547" s="573"/>
      <c r="N547" s="573"/>
      <c r="O547" s="573" t="s">
        <v>1000</v>
      </c>
      <c r="P547" s="573"/>
      <c r="Q547" s="573"/>
      <c r="R547" s="573"/>
      <c r="S547" s="573" t="s">
        <v>1050</v>
      </c>
      <c r="T547" s="573"/>
      <c r="U547" s="573"/>
      <c r="V547" s="573"/>
      <c r="W547" s="573"/>
      <c r="X547" s="573"/>
      <c r="Y547" s="573"/>
      <c r="Z547" s="573"/>
      <c r="AA547" s="573"/>
      <c r="AB547" s="573"/>
      <c r="AC547" s="573" t="s">
        <v>973</v>
      </c>
      <c r="AD547" s="573"/>
      <c r="AE547" s="573"/>
      <c r="AF547" s="573"/>
      <c r="AG547" s="573"/>
      <c r="AH547" s="573"/>
      <c r="AI547" s="573" t="s">
        <v>1053</v>
      </c>
      <c r="AJ547" s="573"/>
      <c r="AK547" s="573"/>
      <c r="AL547" s="573"/>
      <c r="AM547" s="572" t="s">
        <v>1107</v>
      </c>
      <c r="AN547" s="572"/>
      <c r="AO547" s="572"/>
      <c r="AP547" s="572"/>
      <c r="AQ547" s="572"/>
      <c r="AR547" s="572"/>
      <c r="AS547" s="572"/>
      <c r="AT547" s="572"/>
      <c r="AU547" s="572"/>
      <c r="AV547" s="572"/>
      <c r="AW547" s="572"/>
      <c r="AX547" s="572"/>
      <c r="AY547" s="572"/>
      <c r="AZ547" s="572"/>
      <c r="BA547" s="572"/>
      <c r="BB547" s="572"/>
    </row>
    <row r="548" spans="1:54" ht="12.75">
      <c r="A548" s="573"/>
      <c r="B548" s="573"/>
      <c r="C548" s="573"/>
      <c r="D548" s="573"/>
      <c r="E548" s="573"/>
      <c r="F548" s="573"/>
      <c r="G548" s="573"/>
      <c r="H548" s="573"/>
      <c r="I548" s="573"/>
      <c r="J548" s="573"/>
      <c r="K548" s="573"/>
      <c r="L548" s="573"/>
      <c r="M548" s="573"/>
      <c r="N548" s="573"/>
      <c r="O548" s="573"/>
      <c r="P548" s="573"/>
      <c r="Q548" s="573"/>
      <c r="R548" s="573"/>
      <c r="S548" s="573"/>
      <c r="T548" s="573"/>
      <c r="U548" s="573"/>
      <c r="V548" s="573"/>
      <c r="W548" s="573"/>
      <c r="X548" s="573"/>
      <c r="Y548" s="573"/>
      <c r="Z548" s="573"/>
      <c r="AA548" s="573"/>
      <c r="AB548" s="573"/>
      <c r="AC548" s="573"/>
      <c r="AD548" s="573"/>
      <c r="AE548" s="573"/>
      <c r="AF548" s="573"/>
      <c r="AG548" s="573"/>
      <c r="AH548" s="573"/>
      <c r="AI548" s="573"/>
      <c r="AJ548" s="573"/>
      <c r="AK548" s="573"/>
      <c r="AL548" s="573"/>
      <c r="AM548" s="572"/>
      <c r="AN548" s="572"/>
      <c r="AO548" s="572"/>
      <c r="AP548" s="572"/>
      <c r="AQ548" s="572"/>
      <c r="AR548" s="572"/>
      <c r="AS548" s="572"/>
      <c r="AT548" s="572"/>
      <c r="AU548" s="572"/>
      <c r="AV548" s="572"/>
      <c r="AW548" s="572"/>
      <c r="AX548" s="572"/>
      <c r="AY548" s="572"/>
      <c r="AZ548" s="572"/>
      <c r="BA548" s="572"/>
      <c r="BB548" s="572"/>
    </row>
    <row r="549" spans="1:54" ht="12.75">
      <c r="A549" s="573"/>
      <c r="B549" s="573"/>
      <c r="C549" s="573"/>
      <c r="D549" s="573"/>
      <c r="E549" s="573"/>
      <c r="F549" s="573"/>
      <c r="G549" s="573"/>
      <c r="H549" s="573"/>
      <c r="I549" s="573"/>
      <c r="J549" s="573"/>
      <c r="K549" s="573"/>
      <c r="L549" s="573"/>
      <c r="M549" s="573"/>
      <c r="N549" s="573"/>
      <c r="O549" s="573"/>
      <c r="P549" s="573"/>
      <c r="Q549" s="573"/>
      <c r="R549" s="573"/>
      <c r="S549" s="573"/>
      <c r="T549" s="573"/>
      <c r="U549" s="573"/>
      <c r="V549" s="573"/>
      <c r="W549" s="573"/>
      <c r="X549" s="573"/>
      <c r="Y549" s="573"/>
      <c r="Z549" s="573"/>
      <c r="AA549" s="573"/>
      <c r="AB549" s="573"/>
      <c r="AC549" s="573"/>
      <c r="AD549" s="573"/>
      <c r="AE549" s="573"/>
      <c r="AF549" s="573"/>
      <c r="AG549" s="573"/>
      <c r="AH549" s="573"/>
      <c r="AI549" s="573"/>
      <c r="AJ549" s="573"/>
      <c r="AK549" s="573"/>
      <c r="AL549" s="573"/>
      <c r="AM549" s="572"/>
      <c r="AN549" s="572"/>
      <c r="AO549" s="572"/>
      <c r="AP549" s="572"/>
      <c r="AQ549" s="572"/>
      <c r="AR549" s="572"/>
      <c r="AS549" s="572"/>
      <c r="AT549" s="572"/>
      <c r="AU549" s="572"/>
      <c r="AV549" s="572"/>
      <c r="AW549" s="572"/>
      <c r="AX549" s="572"/>
      <c r="AY549" s="572"/>
      <c r="AZ549" s="572"/>
      <c r="BA549" s="572"/>
      <c r="BB549" s="572"/>
    </row>
    <row r="550" spans="1:54" ht="12.75">
      <c r="A550" s="573" t="s">
        <v>968</v>
      </c>
      <c r="B550" s="573"/>
      <c r="C550" s="573"/>
      <c r="D550" s="573"/>
      <c r="E550" s="573"/>
      <c r="F550" s="573"/>
      <c r="G550" s="573"/>
      <c r="H550" s="573"/>
      <c r="I550" s="573"/>
      <c r="J550" s="573"/>
      <c r="K550" s="573"/>
      <c r="L550" s="573"/>
      <c r="M550" s="573"/>
      <c r="N550" s="573"/>
      <c r="O550" s="573"/>
      <c r="P550" s="573"/>
      <c r="Q550" s="573"/>
      <c r="R550" s="573"/>
      <c r="S550" s="573"/>
      <c r="T550" s="573"/>
      <c r="U550" s="573"/>
      <c r="V550" s="573"/>
      <c r="W550" s="573"/>
      <c r="X550" s="573"/>
      <c r="Y550" s="573"/>
      <c r="Z550" s="573"/>
      <c r="AA550" s="573"/>
      <c r="AB550" s="573"/>
      <c r="AC550" s="573"/>
      <c r="AD550" s="573"/>
      <c r="AE550" s="573"/>
      <c r="AF550" s="573"/>
      <c r="AG550" s="573"/>
      <c r="AH550" s="573"/>
      <c r="AI550" s="573"/>
      <c r="AJ550" s="573"/>
      <c r="AK550" s="573"/>
      <c r="AL550" s="573"/>
      <c r="AM550" s="572"/>
      <c r="AN550" s="572"/>
      <c r="AO550" s="572"/>
      <c r="AP550" s="572"/>
      <c r="AQ550" s="572"/>
      <c r="AR550" s="572"/>
      <c r="AS550" s="572"/>
      <c r="AT550" s="572"/>
      <c r="AU550" s="572"/>
      <c r="AV550" s="572"/>
      <c r="AW550" s="572"/>
      <c r="AX550" s="572"/>
      <c r="AY550" s="572"/>
      <c r="AZ550" s="572"/>
      <c r="BA550" s="572"/>
      <c r="BB550" s="572"/>
    </row>
    <row r="551" spans="1:8" ht="12.75">
      <c r="A551" s="573"/>
      <c r="B551" s="573"/>
      <c r="C551" s="573"/>
      <c r="D551" s="573"/>
      <c r="E551" s="573"/>
      <c r="F551" s="573"/>
      <c r="G551" s="573"/>
      <c r="H551" s="573"/>
    </row>
    <row r="552" spans="1:8" ht="12.75">
      <c r="A552" s="573"/>
      <c r="B552" s="573"/>
      <c r="C552" s="573"/>
      <c r="D552" s="573"/>
      <c r="E552" s="573"/>
      <c r="F552" s="573"/>
      <c r="G552" s="573"/>
      <c r="H552" s="573"/>
    </row>
  </sheetData>
  <sheetProtection/>
  <mergeCells count="924">
    <mergeCell ref="AM540:BB540"/>
    <mergeCell ref="A540:H540"/>
    <mergeCell ref="I540:N540"/>
    <mergeCell ref="O540:R540"/>
    <mergeCell ref="S540:AB540"/>
    <mergeCell ref="AC540:AH540"/>
    <mergeCell ref="AI540:AL540"/>
    <mergeCell ref="I539:N539"/>
    <mergeCell ref="O539:R539"/>
    <mergeCell ref="S539:AB539"/>
    <mergeCell ref="AC539:AH539"/>
    <mergeCell ref="AI539:AL539"/>
    <mergeCell ref="AM539:BB539"/>
    <mergeCell ref="AI536:AL536"/>
    <mergeCell ref="AM536:BB536"/>
    <mergeCell ref="A538:H538"/>
    <mergeCell ref="I538:N538"/>
    <mergeCell ref="O538:R538"/>
    <mergeCell ref="S538:AB538"/>
    <mergeCell ref="AC538:AH538"/>
    <mergeCell ref="AI538:AL538"/>
    <mergeCell ref="AM538:BB538"/>
    <mergeCell ref="O535:R535"/>
    <mergeCell ref="S535:AB535"/>
    <mergeCell ref="AC535:AH535"/>
    <mergeCell ref="AI535:AL535"/>
    <mergeCell ref="AM535:BB535"/>
    <mergeCell ref="A536:H536"/>
    <mergeCell ref="I536:N536"/>
    <mergeCell ref="O536:R536"/>
    <mergeCell ref="S536:AB536"/>
    <mergeCell ref="AC536:AH536"/>
    <mergeCell ref="AM545:BB545"/>
    <mergeCell ref="A511:H511"/>
    <mergeCell ref="I511:N511"/>
    <mergeCell ref="O511:R511"/>
    <mergeCell ref="S511:AB511"/>
    <mergeCell ref="AC511:AH511"/>
    <mergeCell ref="AI511:AL511"/>
    <mergeCell ref="AM511:BB511"/>
    <mergeCell ref="A535:H535"/>
    <mergeCell ref="I535:N535"/>
    <mergeCell ref="AM534:BB534"/>
    <mergeCell ref="A541:H541"/>
    <mergeCell ref="A542:H542"/>
    <mergeCell ref="A545:H545"/>
    <mergeCell ref="I545:N545"/>
    <mergeCell ref="O545:R545"/>
    <mergeCell ref="S545:AB545"/>
    <mergeCell ref="AC545:AH545"/>
    <mergeCell ref="AI545:AL545"/>
    <mergeCell ref="A539:H539"/>
    <mergeCell ref="A534:H534"/>
    <mergeCell ref="I534:N534"/>
    <mergeCell ref="O534:R534"/>
    <mergeCell ref="S534:AB534"/>
    <mergeCell ref="AC534:AH534"/>
    <mergeCell ref="AI534:AL534"/>
    <mergeCell ref="A533:H533"/>
    <mergeCell ref="I533:N533"/>
    <mergeCell ref="O533:R533"/>
    <mergeCell ref="S533:AB533"/>
    <mergeCell ref="AC533:AH533"/>
    <mergeCell ref="AI533:AL533"/>
    <mergeCell ref="A531:H531"/>
    <mergeCell ref="I531:N531"/>
    <mergeCell ref="O531:R531"/>
    <mergeCell ref="S531:AB531"/>
    <mergeCell ref="AC531:AH531"/>
    <mergeCell ref="AI531:AL531"/>
    <mergeCell ref="AM494:BB494"/>
    <mergeCell ref="A494:H494"/>
    <mergeCell ref="I494:N494"/>
    <mergeCell ref="O494:R494"/>
    <mergeCell ref="S494:AB494"/>
    <mergeCell ref="AC494:AH494"/>
    <mergeCell ref="AI494:AL494"/>
    <mergeCell ref="AM548:BB548"/>
    <mergeCell ref="A551:H551"/>
    <mergeCell ref="I549:N549"/>
    <mergeCell ref="O549:R549"/>
    <mergeCell ref="S549:AB549"/>
    <mergeCell ref="AC549:AH549"/>
    <mergeCell ref="AI549:AL549"/>
    <mergeCell ref="AM549:BB549"/>
    <mergeCell ref="A550:H550"/>
    <mergeCell ref="I548:N548"/>
    <mergeCell ref="O548:R548"/>
    <mergeCell ref="S548:AB548"/>
    <mergeCell ref="AC548:AH548"/>
    <mergeCell ref="AI548:AL548"/>
    <mergeCell ref="AM546:BB546"/>
    <mergeCell ref="A549:H549"/>
    <mergeCell ref="I547:N547"/>
    <mergeCell ref="O547:R547"/>
    <mergeCell ref="S547:AB547"/>
    <mergeCell ref="AC547:AH547"/>
    <mergeCell ref="AI547:AL547"/>
    <mergeCell ref="AM547:BB547"/>
    <mergeCell ref="A548:H548"/>
    <mergeCell ref="I546:N546"/>
    <mergeCell ref="O546:R546"/>
    <mergeCell ref="S546:AB546"/>
    <mergeCell ref="AC546:AH546"/>
    <mergeCell ref="AI546:AL546"/>
    <mergeCell ref="AM543:BB543"/>
    <mergeCell ref="A547:H547"/>
    <mergeCell ref="I544:N544"/>
    <mergeCell ref="O544:R544"/>
    <mergeCell ref="S544:AB544"/>
    <mergeCell ref="AC544:AH544"/>
    <mergeCell ref="AI544:AL544"/>
    <mergeCell ref="AM544:BB544"/>
    <mergeCell ref="A546:H546"/>
    <mergeCell ref="I543:N543"/>
    <mergeCell ref="O543:R543"/>
    <mergeCell ref="S543:AB543"/>
    <mergeCell ref="AC543:AH543"/>
    <mergeCell ref="AI543:AL543"/>
    <mergeCell ref="AM541:BB541"/>
    <mergeCell ref="A544:H544"/>
    <mergeCell ref="I542:N542"/>
    <mergeCell ref="O542:R542"/>
    <mergeCell ref="S542:AB542"/>
    <mergeCell ref="AC542:AH542"/>
    <mergeCell ref="AI542:AL542"/>
    <mergeCell ref="AM542:BB542"/>
    <mergeCell ref="A543:H543"/>
    <mergeCell ref="I541:N541"/>
    <mergeCell ref="O541:R541"/>
    <mergeCell ref="S541:AB541"/>
    <mergeCell ref="AC541:AH541"/>
    <mergeCell ref="AI541:AL541"/>
    <mergeCell ref="E10:G10"/>
    <mergeCell ref="H2:O2"/>
    <mergeCell ref="H3:O3"/>
    <mergeCell ref="H4:O4"/>
    <mergeCell ref="H5:O5"/>
    <mergeCell ref="H6:O6"/>
    <mergeCell ref="H7:O7"/>
    <mergeCell ref="H8:O8"/>
    <mergeCell ref="H9:O9"/>
    <mergeCell ref="H10:O10"/>
    <mergeCell ref="P6:Q6"/>
    <mergeCell ref="P7:Q7"/>
    <mergeCell ref="P8:Q8"/>
    <mergeCell ref="P9:Q9"/>
    <mergeCell ref="E2:G2"/>
    <mergeCell ref="E3:G3"/>
    <mergeCell ref="E4:G4"/>
    <mergeCell ref="E5:G5"/>
    <mergeCell ref="E6:G6"/>
    <mergeCell ref="E7:G7"/>
    <mergeCell ref="T6:U6"/>
    <mergeCell ref="T7:U7"/>
    <mergeCell ref="T8:U8"/>
    <mergeCell ref="T9:U9"/>
    <mergeCell ref="V2:W2"/>
    <mergeCell ref="E8:G8"/>
    <mergeCell ref="E9:G9"/>
    <mergeCell ref="P2:Q2"/>
    <mergeCell ref="R2:S2"/>
    <mergeCell ref="T2:U2"/>
    <mergeCell ref="R10:S10"/>
    <mergeCell ref="P5:Q5"/>
    <mergeCell ref="X2:Y2"/>
    <mergeCell ref="Z2:AA2"/>
    <mergeCell ref="P3:Q3"/>
    <mergeCell ref="P4:Q4"/>
    <mergeCell ref="T3:U3"/>
    <mergeCell ref="T4:U4"/>
    <mergeCell ref="X3:Y3"/>
    <mergeCell ref="X4:Y4"/>
    <mergeCell ref="V10:W10"/>
    <mergeCell ref="T5:U5"/>
    <mergeCell ref="P10:Q10"/>
    <mergeCell ref="R3:S3"/>
    <mergeCell ref="R4:S4"/>
    <mergeCell ref="R5:S5"/>
    <mergeCell ref="R6:S6"/>
    <mergeCell ref="R7:S7"/>
    <mergeCell ref="R8:S8"/>
    <mergeCell ref="R9:S9"/>
    <mergeCell ref="V4:W4"/>
    <mergeCell ref="V5:W5"/>
    <mergeCell ref="V6:W6"/>
    <mergeCell ref="V7:W7"/>
    <mergeCell ref="V8:W8"/>
    <mergeCell ref="V9:W9"/>
    <mergeCell ref="E11:F11"/>
    <mergeCell ref="M11:O11"/>
    <mergeCell ref="R11:S11"/>
    <mergeCell ref="AB2:AC2"/>
    <mergeCell ref="AB3:AC3"/>
    <mergeCell ref="AB4:AC4"/>
    <mergeCell ref="AB5:AC5"/>
    <mergeCell ref="AB6:AC6"/>
    <mergeCell ref="T10:U10"/>
    <mergeCell ref="V3:W3"/>
    <mergeCell ref="Z7:AA7"/>
    <mergeCell ref="Z8:AA8"/>
    <mergeCell ref="Z9:AA9"/>
    <mergeCell ref="Z10:AA10"/>
    <mergeCell ref="X5:Y5"/>
    <mergeCell ref="AB9:AC9"/>
    <mergeCell ref="AB10:AC10"/>
    <mergeCell ref="E17:F17"/>
    <mergeCell ref="E18:F18"/>
    <mergeCell ref="E19:F19"/>
    <mergeCell ref="G11:H11"/>
    <mergeCell ref="G12:H12"/>
    <mergeCell ref="G13:H13"/>
    <mergeCell ref="G14:H14"/>
    <mergeCell ref="G15:H15"/>
    <mergeCell ref="G16:H16"/>
    <mergeCell ref="E12:F12"/>
    <mergeCell ref="E13:F13"/>
    <mergeCell ref="E14:F14"/>
    <mergeCell ref="E15:F15"/>
    <mergeCell ref="E16:F16"/>
    <mergeCell ref="M16:O16"/>
    <mergeCell ref="M14:O14"/>
    <mergeCell ref="M15:O15"/>
    <mergeCell ref="R17:S17"/>
    <mergeCell ref="AB7:AC7"/>
    <mergeCell ref="AB8:AC8"/>
    <mergeCell ref="G17:H17"/>
    <mergeCell ref="G18:H18"/>
    <mergeCell ref="G19:H19"/>
    <mergeCell ref="X7:Y7"/>
    <mergeCell ref="X8:Y8"/>
    <mergeCell ref="X9:Y9"/>
    <mergeCell ref="X10:Y10"/>
    <mergeCell ref="AD3:AE3"/>
    <mergeCell ref="AD4:AE4"/>
    <mergeCell ref="AD5:AE5"/>
    <mergeCell ref="AD6:AE6"/>
    <mergeCell ref="X6:Y6"/>
    <mergeCell ref="Z3:AA3"/>
    <mergeCell ref="Z4:AA4"/>
    <mergeCell ref="Z5:AA5"/>
    <mergeCell ref="Z6:AA6"/>
    <mergeCell ref="T11:U11"/>
    <mergeCell ref="T12:U12"/>
    <mergeCell ref="T13:U13"/>
    <mergeCell ref="T14:U14"/>
    <mergeCell ref="T15:U15"/>
    <mergeCell ref="T16:U16"/>
    <mergeCell ref="T19:U19"/>
    <mergeCell ref="R12:S12"/>
    <mergeCell ref="R13:S13"/>
    <mergeCell ref="R14:S14"/>
    <mergeCell ref="R15:S15"/>
    <mergeCell ref="R16:S16"/>
    <mergeCell ref="R18:S18"/>
    <mergeCell ref="R19:S19"/>
    <mergeCell ref="T17:U17"/>
    <mergeCell ref="T18:U18"/>
    <mergeCell ref="P17:Q17"/>
    <mergeCell ref="J183:L183"/>
    <mergeCell ref="J184:L184"/>
    <mergeCell ref="J185:L185"/>
    <mergeCell ref="J186:L186"/>
    <mergeCell ref="J187:L187"/>
    <mergeCell ref="P183:R183"/>
    <mergeCell ref="P184:R184"/>
    <mergeCell ref="P185:R185"/>
    <mergeCell ref="P186:R186"/>
    <mergeCell ref="P11:Q11"/>
    <mergeCell ref="P12:Q12"/>
    <mergeCell ref="P13:Q13"/>
    <mergeCell ref="P14:Q14"/>
    <mergeCell ref="P15:Q15"/>
    <mergeCell ref="P16:Q16"/>
    <mergeCell ref="M12:O12"/>
    <mergeCell ref="M13:O13"/>
    <mergeCell ref="J201:L201"/>
    <mergeCell ref="J202:L202"/>
    <mergeCell ref="J193:L193"/>
    <mergeCell ref="J194:L194"/>
    <mergeCell ref="J195:L195"/>
    <mergeCell ref="J196:L196"/>
    <mergeCell ref="M17:O17"/>
    <mergeCell ref="M18:O18"/>
    <mergeCell ref="J188:L188"/>
    <mergeCell ref="J189:L189"/>
    <mergeCell ref="J190:L190"/>
    <mergeCell ref="J191:L191"/>
    <mergeCell ref="J192:L192"/>
    <mergeCell ref="P18:Q18"/>
    <mergeCell ref="P19:Q19"/>
    <mergeCell ref="M19:O19"/>
    <mergeCell ref="M190:O190"/>
    <mergeCell ref="M191:O191"/>
    <mergeCell ref="M192:O192"/>
    <mergeCell ref="M193:O193"/>
    <mergeCell ref="M194:O194"/>
    <mergeCell ref="M195:O195"/>
    <mergeCell ref="J197:L197"/>
    <mergeCell ref="M196:O196"/>
    <mergeCell ref="M197:O197"/>
    <mergeCell ref="M183:O183"/>
    <mergeCell ref="M185:O185"/>
    <mergeCell ref="M186:O186"/>
    <mergeCell ref="M187:O187"/>
    <mergeCell ref="M188:O188"/>
    <mergeCell ref="M189:O189"/>
    <mergeCell ref="M184:O184"/>
    <mergeCell ref="S189:U189"/>
    <mergeCell ref="S190:U190"/>
    <mergeCell ref="P192:R192"/>
    <mergeCell ref="P193:R193"/>
    <mergeCell ref="P194:R194"/>
    <mergeCell ref="P195:R195"/>
    <mergeCell ref="S191:U191"/>
    <mergeCell ref="S192:U192"/>
    <mergeCell ref="P196:R196"/>
    <mergeCell ref="S197:U197"/>
    <mergeCell ref="P187:R187"/>
    <mergeCell ref="P188:R188"/>
    <mergeCell ref="P189:R189"/>
    <mergeCell ref="P190:R190"/>
    <mergeCell ref="P191:R191"/>
    <mergeCell ref="S193:U193"/>
    <mergeCell ref="S187:U187"/>
    <mergeCell ref="S188:U188"/>
    <mergeCell ref="S183:U183"/>
    <mergeCell ref="S184:U184"/>
    <mergeCell ref="S185:U185"/>
    <mergeCell ref="S202:U202"/>
    <mergeCell ref="S203:U203"/>
    <mergeCell ref="S204:U204"/>
    <mergeCell ref="S186:U186"/>
    <mergeCell ref="S194:U194"/>
    <mergeCell ref="S195:U195"/>
    <mergeCell ref="S196:U196"/>
    <mergeCell ref="P197:R197"/>
    <mergeCell ref="P198:R198"/>
    <mergeCell ref="P199:R199"/>
    <mergeCell ref="G351:H351"/>
    <mergeCell ref="G352:H352"/>
    <mergeCell ref="P202:R202"/>
    <mergeCell ref="P203:R203"/>
    <mergeCell ref="P204:R204"/>
    <mergeCell ref="M199:O199"/>
    <mergeCell ref="M198:O198"/>
    <mergeCell ref="G353:H353"/>
    <mergeCell ref="J203:L203"/>
    <mergeCell ref="J204:L204"/>
    <mergeCell ref="J198:L198"/>
    <mergeCell ref="J199:L199"/>
    <mergeCell ref="G354:H354"/>
    <mergeCell ref="I350:K350"/>
    <mergeCell ref="I351:K351"/>
    <mergeCell ref="I352:K352"/>
    <mergeCell ref="I353:K353"/>
    <mergeCell ref="G355:H355"/>
    <mergeCell ref="G350:H350"/>
    <mergeCell ref="S198:U198"/>
    <mergeCell ref="S199:U199"/>
    <mergeCell ref="S200:U200"/>
    <mergeCell ref="S201:U201"/>
    <mergeCell ref="N205:P205"/>
    <mergeCell ref="Q205:S205"/>
    <mergeCell ref="T205:V205"/>
    <mergeCell ref="J200:L200"/>
    <mergeCell ref="W205:Y205"/>
    <mergeCell ref="P200:R200"/>
    <mergeCell ref="P201:R201"/>
    <mergeCell ref="M203:O203"/>
    <mergeCell ref="M204:O204"/>
    <mergeCell ref="M202:O202"/>
    <mergeCell ref="M200:O200"/>
    <mergeCell ref="M201:O201"/>
    <mergeCell ref="G361:H361"/>
    <mergeCell ref="G362:H362"/>
    <mergeCell ref="G363:H363"/>
    <mergeCell ref="G364:H364"/>
    <mergeCell ref="G365:H365"/>
    <mergeCell ref="G356:H356"/>
    <mergeCell ref="G357:H357"/>
    <mergeCell ref="G358:H358"/>
    <mergeCell ref="G359:H359"/>
    <mergeCell ref="G366:H366"/>
    <mergeCell ref="G367:H367"/>
    <mergeCell ref="G368:H368"/>
    <mergeCell ref="G369:H369"/>
    <mergeCell ref="G370:H370"/>
    <mergeCell ref="G376:H376"/>
    <mergeCell ref="I356:K356"/>
    <mergeCell ref="I357:K357"/>
    <mergeCell ref="I358:K358"/>
    <mergeCell ref="G380:H380"/>
    <mergeCell ref="G371:H371"/>
    <mergeCell ref="G372:H372"/>
    <mergeCell ref="G373:H373"/>
    <mergeCell ref="G374:H374"/>
    <mergeCell ref="G375:H375"/>
    <mergeCell ref="G360:H360"/>
    <mergeCell ref="I354:K354"/>
    <mergeCell ref="I355:K355"/>
    <mergeCell ref="I375:K375"/>
    <mergeCell ref="I365:K365"/>
    <mergeCell ref="I366:K366"/>
    <mergeCell ref="I367:K367"/>
    <mergeCell ref="I368:K368"/>
    <mergeCell ref="I370:K370"/>
    <mergeCell ref="I371:K371"/>
    <mergeCell ref="I372:K372"/>
    <mergeCell ref="L362:N362"/>
    <mergeCell ref="L363:N363"/>
    <mergeCell ref="I369:K369"/>
    <mergeCell ref="I359:K359"/>
    <mergeCell ref="I360:K360"/>
    <mergeCell ref="L369:N369"/>
    <mergeCell ref="I361:K361"/>
    <mergeCell ref="I362:K362"/>
    <mergeCell ref="I363:K363"/>
    <mergeCell ref="I364:K364"/>
    <mergeCell ref="L370:N370"/>
    <mergeCell ref="L367:N367"/>
    <mergeCell ref="L368:N368"/>
    <mergeCell ref="I373:K373"/>
    <mergeCell ref="I374:K374"/>
    <mergeCell ref="L365:N365"/>
    <mergeCell ref="L366:N366"/>
    <mergeCell ref="L350:N350"/>
    <mergeCell ref="L351:N351"/>
    <mergeCell ref="L352:N352"/>
    <mergeCell ref="L353:N353"/>
    <mergeCell ref="L354:N354"/>
    <mergeCell ref="L355:N355"/>
    <mergeCell ref="L359:N359"/>
    <mergeCell ref="L360:N360"/>
    <mergeCell ref="L361:N361"/>
    <mergeCell ref="G390:H390"/>
    <mergeCell ref="L379:N379"/>
    <mergeCell ref="L356:N356"/>
    <mergeCell ref="L357:N357"/>
    <mergeCell ref="L358:N358"/>
    <mergeCell ref="L374:N374"/>
    <mergeCell ref="L375:N375"/>
    <mergeCell ref="L376:N376"/>
    <mergeCell ref="L371:N371"/>
    <mergeCell ref="L364:N364"/>
    <mergeCell ref="G383:H383"/>
    <mergeCell ref="G381:H381"/>
    <mergeCell ref="I381:K381"/>
    <mergeCell ref="L377:N377"/>
    <mergeCell ref="L378:N378"/>
    <mergeCell ref="L372:N372"/>
    <mergeCell ref="L373:N373"/>
    <mergeCell ref="G377:H377"/>
    <mergeCell ref="G378:H378"/>
    <mergeCell ref="L391:N391"/>
    <mergeCell ref="N392:P392"/>
    <mergeCell ref="Q392:S392"/>
    <mergeCell ref="L381:N381"/>
    <mergeCell ref="G384:H384"/>
    <mergeCell ref="I384:K384"/>
    <mergeCell ref="L384:N384"/>
    <mergeCell ref="G379:H379"/>
    <mergeCell ref="I379:K379"/>
    <mergeCell ref="G397:H397"/>
    <mergeCell ref="G491:H491"/>
    <mergeCell ref="T392:V392"/>
    <mergeCell ref="G407:H407"/>
    <mergeCell ref="G398:H398"/>
    <mergeCell ref="G405:H405"/>
    <mergeCell ref="G406:H406"/>
    <mergeCell ref="G396:H396"/>
    <mergeCell ref="G400:H400"/>
    <mergeCell ref="AD353:AF353"/>
    <mergeCell ref="AD354:AF354"/>
    <mergeCell ref="AD355:AF355"/>
    <mergeCell ref="AD362:AF362"/>
    <mergeCell ref="AF2:AI2"/>
    <mergeCell ref="AF3:AI3"/>
    <mergeCell ref="AF4:AI4"/>
    <mergeCell ref="AF5:AI5"/>
    <mergeCell ref="AF6:AI6"/>
    <mergeCell ref="AD2:AE2"/>
    <mergeCell ref="AF7:AI7"/>
    <mergeCell ref="AF8:AI8"/>
    <mergeCell ref="AF9:AI9"/>
    <mergeCell ref="AF10:AI10"/>
    <mergeCell ref="AD350:AF350"/>
    <mergeCell ref="AD361:AF361"/>
    <mergeCell ref="AD7:AE7"/>
    <mergeCell ref="AD8:AE8"/>
    <mergeCell ref="AD9:AE9"/>
    <mergeCell ref="AD351:AF351"/>
    <mergeCell ref="AD10:AE10"/>
    <mergeCell ref="AD364:AF364"/>
    <mergeCell ref="AD365:AF365"/>
    <mergeCell ref="AD356:AF356"/>
    <mergeCell ref="AD357:AF357"/>
    <mergeCell ref="AD358:AF358"/>
    <mergeCell ref="AD359:AF359"/>
    <mergeCell ref="AD360:AF360"/>
    <mergeCell ref="AD363:AF363"/>
    <mergeCell ref="AD352:AF352"/>
    <mergeCell ref="AD371:AF371"/>
    <mergeCell ref="AD372:AF372"/>
    <mergeCell ref="AD373:AF373"/>
    <mergeCell ref="AD374:AF374"/>
    <mergeCell ref="AD375:AF375"/>
    <mergeCell ref="AD366:AF366"/>
    <mergeCell ref="AD367:AF367"/>
    <mergeCell ref="AD368:AF368"/>
    <mergeCell ref="AD369:AF369"/>
    <mergeCell ref="AD370:AF370"/>
    <mergeCell ref="AD376:AF376"/>
    <mergeCell ref="AD377:AF377"/>
    <mergeCell ref="AD378:AF378"/>
    <mergeCell ref="AD379:AF379"/>
    <mergeCell ref="AD380:AF380"/>
    <mergeCell ref="I376:K376"/>
    <mergeCell ref="I377:K377"/>
    <mergeCell ref="I378:K378"/>
    <mergeCell ref="L380:N380"/>
    <mergeCell ref="I380:K380"/>
    <mergeCell ref="AD381:AF381"/>
    <mergeCell ref="G382:H382"/>
    <mergeCell ref="I382:K382"/>
    <mergeCell ref="L382:N382"/>
    <mergeCell ref="AD382:AF382"/>
    <mergeCell ref="L383:N383"/>
    <mergeCell ref="AD383:AF383"/>
    <mergeCell ref="I383:K383"/>
    <mergeCell ref="AD386:AF386"/>
    <mergeCell ref="L387:N387"/>
    <mergeCell ref="AD387:AF387"/>
    <mergeCell ref="G388:H388"/>
    <mergeCell ref="I388:K388"/>
    <mergeCell ref="L388:N388"/>
    <mergeCell ref="AD384:AF384"/>
    <mergeCell ref="G385:H385"/>
    <mergeCell ref="I385:K385"/>
    <mergeCell ref="L385:N385"/>
    <mergeCell ref="AD385:AF385"/>
    <mergeCell ref="G387:H387"/>
    <mergeCell ref="I387:K387"/>
    <mergeCell ref="G386:H386"/>
    <mergeCell ref="I386:K386"/>
    <mergeCell ref="L386:N386"/>
    <mergeCell ref="AD388:AF388"/>
    <mergeCell ref="G389:H389"/>
    <mergeCell ref="I389:K389"/>
    <mergeCell ref="L389:N389"/>
    <mergeCell ref="AD389:AF389"/>
    <mergeCell ref="G403:H403"/>
    <mergeCell ref="G391:H391"/>
    <mergeCell ref="G399:H399"/>
    <mergeCell ref="I391:K391"/>
    <mergeCell ref="G401:H401"/>
    <mergeCell ref="G404:H404"/>
    <mergeCell ref="I390:K390"/>
    <mergeCell ref="L390:N390"/>
    <mergeCell ref="AD390:AF390"/>
    <mergeCell ref="AD391:AF391"/>
    <mergeCell ref="W392:Y392"/>
    <mergeCell ref="G393:H393"/>
    <mergeCell ref="G394:H394"/>
    <mergeCell ref="G395:H395"/>
    <mergeCell ref="G402:H402"/>
    <mergeCell ref="G408:H408"/>
    <mergeCell ref="G409:H409"/>
    <mergeCell ref="G410:H410"/>
    <mergeCell ref="G411:H411"/>
    <mergeCell ref="G412:H412"/>
    <mergeCell ref="G413:H413"/>
    <mergeCell ref="G414:H414"/>
    <mergeCell ref="G415:H415"/>
    <mergeCell ref="G416:H416"/>
    <mergeCell ref="G417:H417"/>
    <mergeCell ref="G418:H418"/>
    <mergeCell ref="G419:H419"/>
    <mergeCell ref="G420:H420"/>
    <mergeCell ref="G421:H421"/>
    <mergeCell ref="G422:H422"/>
    <mergeCell ref="G423:H423"/>
    <mergeCell ref="G424:H424"/>
    <mergeCell ref="G425:H425"/>
    <mergeCell ref="G426:H426"/>
    <mergeCell ref="G427:H427"/>
    <mergeCell ref="G428:H428"/>
    <mergeCell ref="G429:H429"/>
    <mergeCell ref="G430:H430"/>
    <mergeCell ref="G431:H431"/>
    <mergeCell ref="G432:H432"/>
    <mergeCell ref="G433:H433"/>
    <mergeCell ref="G434:H434"/>
    <mergeCell ref="G435:H435"/>
    <mergeCell ref="G436:H436"/>
    <mergeCell ref="G437:H437"/>
    <mergeCell ref="G438:H438"/>
    <mergeCell ref="G439:H439"/>
    <mergeCell ref="G440:H440"/>
    <mergeCell ref="G441:H441"/>
    <mergeCell ref="G442:H442"/>
    <mergeCell ref="G443:H443"/>
    <mergeCell ref="G444:H444"/>
    <mergeCell ref="G445:H445"/>
    <mergeCell ref="G446:H446"/>
    <mergeCell ref="G447:H447"/>
    <mergeCell ref="G448:H448"/>
    <mergeCell ref="G449:H449"/>
    <mergeCell ref="G450:H450"/>
    <mergeCell ref="G451:H451"/>
    <mergeCell ref="G452:H452"/>
    <mergeCell ref="G453:H453"/>
    <mergeCell ref="G454:H454"/>
    <mergeCell ref="G455:H455"/>
    <mergeCell ref="G456:H456"/>
    <mergeCell ref="G457:H457"/>
    <mergeCell ref="G458:H458"/>
    <mergeCell ref="G459:H459"/>
    <mergeCell ref="G460:H460"/>
    <mergeCell ref="G461:H461"/>
    <mergeCell ref="G462:H462"/>
    <mergeCell ref="G463:H463"/>
    <mergeCell ref="G464:H464"/>
    <mergeCell ref="G465:H465"/>
    <mergeCell ref="G466:H466"/>
    <mergeCell ref="G467:H467"/>
    <mergeCell ref="G468:H468"/>
    <mergeCell ref="G469:H469"/>
    <mergeCell ref="G470:H470"/>
    <mergeCell ref="G471:H471"/>
    <mergeCell ref="G472:H472"/>
    <mergeCell ref="G473:H473"/>
    <mergeCell ref="G474:H474"/>
    <mergeCell ref="G475:H475"/>
    <mergeCell ref="G476:H476"/>
    <mergeCell ref="G477:H477"/>
    <mergeCell ref="G478:H478"/>
    <mergeCell ref="G479:H479"/>
    <mergeCell ref="G480:H480"/>
    <mergeCell ref="G481:H481"/>
    <mergeCell ref="G482:H482"/>
    <mergeCell ref="G483:H483"/>
    <mergeCell ref="G484:H484"/>
    <mergeCell ref="G485:H485"/>
    <mergeCell ref="G486:H486"/>
    <mergeCell ref="G487:H487"/>
    <mergeCell ref="G488:H488"/>
    <mergeCell ref="G489:H489"/>
    <mergeCell ref="G490:H490"/>
    <mergeCell ref="AM498:BB498"/>
    <mergeCell ref="A498:H498"/>
    <mergeCell ref="O498:R498"/>
    <mergeCell ref="S498:AB498"/>
    <mergeCell ref="AC498:AH498"/>
    <mergeCell ref="I493:N493"/>
    <mergeCell ref="I498:N498"/>
    <mergeCell ref="I499:N499"/>
    <mergeCell ref="AI498:AL498"/>
    <mergeCell ref="A499:H499"/>
    <mergeCell ref="O499:R499"/>
    <mergeCell ref="S499:AB499"/>
    <mergeCell ref="AC499:AH499"/>
    <mergeCell ref="AI499:AL499"/>
    <mergeCell ref="AC495:AH495"/>
    <mergeCell ref="AI550:AL550"/>
    <mergeCell ref="AM550:BB550"/>
    <mergeCell ref="I550:N550"/>
    <mergeCell ref="AM499:BB499"/>
    <mergeCell ref="A493:H493"/>
    <mergeCell ref="O493:R493"/>
    <mergeCell ref="S493:AB493"/>
    <mergeCell ref="AC493:AH493"/>
    <mergeCell ref="AI493:AL493"/>
    <mergeCell ref="AM493:BB493"/>
    <mergeCell ref="O501:R501"/>
    <mergeCell ref="O502:R502"/>
    <mergeCell ref="A552:H552"/>
    <mergeCell ref="O550:R550"/>
    <mergeCell ref="S550:AB550"/>
    <mergeCell ref="AC550:AH550"/>
    <mergeCell ref="S503:AB503"/>
    <mergeCell ref="AC503:AH503"/>
    <mergeCell ref="A505:H505"/>
    <mergeCell ref="I505:N505"/>
    <mergeCell ref="S500:AB500"/>
    <mergeCell ref="S501:AB501"/>
    <mergeCell ref="S502:AB502"/>
    <mergeCell ref="AC500:AH500"/>
    <mergeCell ref="AC501:AH501"/>
    <mergeCell ref="AC502:AH502"/>
    <mergeCell ref="AI500:AL500"/>
    <mergeCell ref="AM500:BB500"/>
    <mergeCell ref="AI501:AL501"/>
    <mergeCell ref="AM501:BB501"/>
    <mergeCell ref="AI502:AL502"/>
    <mergeCell ref="AM502:BB502"/>
    <mergeCell ref="A500:H500"/>
    <mergeCell ref="A501:H501"/>
    <mergeCell ref="A502:H502"/>
    <mergeCell ref="A503:H503"/>
    <mergeCell ref="I503:N503"/>
    <mergeCell ref="O503:R503"/>
    <mergeCell ref="I500:N500"/>
    <mergeCell ref="I501:N501"/>
    <mergeCell ref="I502:N502"/>
    <mergeCell ref="O500:R500"/>
    <mergeCell ref="AI503:AL503"/>
    <mergeCell ref="AM503:BB503"/>
    <mergeCell ref="A504:H504"/>
    <mergeCell ref="I504:N504"/>
    <mergeCell ref="O504:R504"/>
    <mergeCell ref="S504:AB504"/>
    <mergeCell ref="AC504:AH504"/>
    <mergeCell ref="AI504:AL504"/>
    <mergeCell ref="AM504:BB504"/>
    <mergeCell ref="O505:R505"/>
    <mergeCell ref="S505:AB505"/>
    <mergeCell ref="AC505:AH505"/>
    <mergeCell ref="AI505:AL505"/>
    <mergeCell ref="AM505:BB505"/>
    <mergeCell ref="AI507:AL507"/>
    <mergeCell ref="AM507:BB507"/>
    <mergeCell ref="A506:H506"/>
    <mergeCell ref="I506:N506"/>
    <mergeCell ref="O506:R506"/>
    <mergeCell ref="S506:AB506"/>
    <mergeCell ref="AC506:AH506"/>
    <mergeCell ref="AI506:AL506"/>
    <mergeCell ref="O508:R508"/>
    <mergeCell ref="S508:AB508"/>
    <mergeCell ref="AC508:AH508"/>
    <mergeCell ref="AI508:AL508"/>
    <mergeCell ref="AM506:BB506"/>
    <mergeCell ref="A507:H507"/>
    <mergeCell ref="I507:N507"/>
    <mergeCell ref="O507:R507"/>
    <mergeCell ref="S507:AB507"/>
    <mergeCell ref="AC507:AH507"/>
    <mergeCell ref="AM508:BB508"/>
    <mergeCell ref="A509:H509"/>
    <mergeCell ref="I509:N509"/>
    <mergeCell ref="O509:R509"/>
    <mergeCell ref="S509:AB509"/>
    <mergeCell ref="AC509:AH509"/>
    <mergeCell ref="AI509:AL509"/>
    <mergeCell ref="AM509:BB509"/>
    <mergeCell ref="A508:H508"/>
    <mergeCell ref="I508:N508"/>
    <mergeCell ref="AM510:BB510"/>
    <mergeCell ref="A510:H510"/>
    <mergeCell ref="I510:N510"/>
    <mergeCell ref="O510:R510"/>
    <mergeCell ref="S510:AB510"/>
    <mergeCell ref="AC510:AH510"/>
    <mergeCell ref="AI510:AL510"/>
    <mergeCell ref="A512:H512"/>
    <mergeCell ref="I512:N512"/>
    <mergeCell ref="O512:R512"/>
    <mergeCell ref="S512:AB512"/>
    <mergeCell ref="AC512:AH512"/>
    <mergeCell ref="AI512:AL512"/>
    <mergeCell ref="AM512:BB512"/>
    <mergeCell ref="I513:N513"/>
    <mergeCell ref="O513:R513"/>
    <mergeCell ref="S513:AB513"/>
    <mergeCell ref="AC513:AH513"/>
    <mergeCell ref="AI513:AL513"/>
    <mergeCell ref="AM513:BB513"/>
    <mergeCell ref="A514:H514"/>
    <mergeCell ref="I514:N514"/>
    <mergeCell ref="O514:R514"/>
    <mergeCell ref="S514:AB514"/>
    <mergeCell ref="AC514:AH514"/>
    <mergeCell ref="AI514:AL514"/>
    <mergeCell ref="AM515:BB515"/>
    <mergeCell ref="AM518:BB518"/>
    <mergeCell ref="AM516:BB516"/>
    <mergeCell ref="A515:H515"/>
    <mergeCell ref="I515:N515"/>
    <mergeCell ref="O515:R515"/>
    <mergeCell ref="S515:AB515"/>
    <mergeCell ref="AC515:AH515"/>
    <mergeCell ref="A518:H518"/>
    <mergeCell ref="AI515:AL515"/>
    <mergeCell ref="A495:H495"/>
    <mergeCell ref="I495:N495"/>
    <mergeCell ref="O495:R495"/>
    <mergeCell ref="S495:AB495"/>
    <mergeCell ref="A516:H516"/>
    <mergeCell ref="I516:N516"/>
    <mergeCell ref="O516:R516"/>
    <mergeCell ref="S516:AB516"/>
    <mergeCell ref="A497:H497"/>
    <mergeCell ref="A513:H513"/>
    <mergeCell ref="O518:R518"/>
    <mergeCell ref="A529:H529"/>
    <mergeCell ref="I529:N529"/>
    <mergeCell ref="O529:R529"/>
    <mergeCell ref="S529:AB529"/>
    <mergeCell ref="AC529:AH529"/>
    <mergeCell ref="I518:N518"/>
    <mergeCell ref="AI495:AL495"/>
    <mergeCell ref="AI529:AL529"/>
    <mergeCell ref="S518:AB518"/>
    <mergeCell ref="AC518:AH518"/>
    <mergeCell ref="AI518:AL518"/>
    <mergeCell ref="AM495:BB495"/>
    <mergeCell ref="AM529:BB529"/>
    <mergeCell ref="AC516:AH516"/>
    <mergeCell ref="AI516:AL516"/>
    <mergeCell ref="AM514:BB514"/>
    <mergeCell ref="A530:H530"/>
    <mergeCell ref="I530:N530"/>
    <mergeCell ref="O530:R530"/>
    <mergeCell ref="S530:AB530"/>
    <mergeCell ref="AC530:AH530"/>
    <mergeCell ref="AI530:AL530"/>
    <mergeCell ref="A532:H532"/>
    <mergeCell ref="I532:N532"/>
    <mergeCell ref="O532:R532"/>
    <mergeCell ref="S532:AB532"/>
    <mergeCell ref="AC532:AH532"/>
    <mergeCell ref="AI532:AL532"/>
    <mergeCell ref="A537:H537"/>
    <mergeCell ref="I537:N537"/>
    <mergeCell ref="O537:R537"/>
    <mergeCell ref="S537:AB537"/>
    <mergeCell ref="AC537:AH537"/>
    <mergeCell ref="AI537:AL537"/>
    <mergeCell ref="I527:N527"/>
    <mergeCell ref="O527:R527"/>
    <mergeCell ref="S527:AB527"/>
    <mergeCell ref="AC527:AH527"/>
    <mergeCell ref="AI527:AL527"/>
    <mergeCell ref="AM537:BB537"/>
    <mergeCell ref="AM530:BB530"/>
    <mergeCell ref="AM532:BB532"/>
    <mergeCell ref="AM531:BB531"/>
    <mergeCell ref="AM533:BB533"/>
    <mergeCell ref="AM497:BB497"/>
    <mergeCell ref="AM527:BB527"/>
    <mergeCell ref="A528:H528"/>
    <mergeCell ref="I528:N528"/>
    <mergeCell ref="O528:R528"/>
    <mergeCell ref="S528:AB528"/>
    <mergeCell ref="AC528:AH528"/>
    <mergeCell ref="AI528:AL528"/>
    <mergeCell ref="AM528:BB528"/>
    <mergeCell ref="A527:H527"/>
    <mergeCell ref="O496:R496"/>
    <mergeCell ref="S496:AB496"/>
    <mergeCell ref="AC496:AH496"/>
    <mergeCell ref="AI496:AL496"/>
    <mergeCell ref="I497:N497"/>
    <mergeCell ref="O497:R497"/>
    <mergeCell ref="S497:AB497"/>
    <mergeCell ref="AC497:AH497"/>
    <mergeCell ref="AI497:AL497"/>
    <mergeCell ref="AM496:BB496"/>
    <mergeCell ref="A517:H517"/>
    <mergeCell ref="I517:N517"/>
    <mergeCell ref="O517:R517"/>
    <mergeCell ref="S517:AB517"/>
    <mergeCell ref="AC517:AH517"/>
    <mergeCell ref="AI517:AL517"/>
    <mergeCell ref="AM517:BB517"/>
    <mergeCell ref="A496:H496"/>
    <mergeCell ref="I496:N496"/>
    <mergeCell ref="AI520:AL520"/>
    <mergeCell ref="AM520:BB520"/>
    <mergeCell ref="A519:H519"/>
    <mergeCell ref="I519:N519"/>
    <mergeCell ref="O519:R519"/>
    <mergeCell ref="S519:AB519"/>
    <mergeCell ref="AC519:AH519"/>
    <mergeCell ref="AI519:AL519"/>
    <mergeCell ref="O521:R521"/>
    <mergeCell ref="S521:AB521"/>
    <mergeCell ref="AC521:AH521"/>
    <mergeCell ref="AI521:AL521"/>
    <mergeCell ref="AM519:BB519"/>
    <mergeCell ref="A520:H520"/>
    <mergeCell ref="I520:N520"/>
    <mergeCell ref="O520:R520"/>
    <mergeCell ref="S520:AB520"/>
    <mergeCell ref="AC520:AH520"/>
    <mergeCell ref="AM521:BB521"/>
    <mergeCell ref="A522:H522"/>
    <mergeCell ref="I522:N522"/>
    <mergeCell ref="O522:R522"/>
    <mergeCell ref="S522:AB522"/>
    <mergeCell ref="AC522:AH522"/>
    <mergeCell ref="AI522:AL522"/>
    <mergeCell ref="AM522:BB522"/>
    <mergeCell ref="A521:H521"/>
    <mergeCell ref="I521:N521"/>
    <mergeCell ref="AI524:AL524"/>
    <mergeCell ref="AM524:BB524"/>
    <mergeCell ref="A523:H523"/>
    <mergeCell ref="I523:N523"/>
    <mergeCell ref="O523:R523"/>
    <mergeCell ref="S523:AB523"/>
    <mergeCell ref="AC523:AH523"/>
    <mergeCell ref="AI523:AL523"/>
    <mergeCell ref="O525:R525"/>
    <mergeCell ref="S525:AB525"/>
    <mergeCell ref="AC525:AH525"/>
    <mergeCell ref="AI525:AL525"/>
    <mergeCell ref="AM523:BB523"/>
    <mergeCell ref="A524:H524"/>
    <mergeCell ref="I524:N524"/>
    <mergeCell ref="O524:R524"/>
    <mergeCell ref="S524:AB524"/>
    <mergeCell ref="AC524:AH524"/>
    <mergeCell ref="AM525:BB525"/>
    <mergeCell ref="A526:H526"/>
    <mergeCell ref="I526:N526"/>
    <mergeCell ref="O526:R526"/>
    <mergeCell ref="S526:AB526"/>
    <mergeCell ref="AC526:AH526"/>
    <mergeCell ref="AI526:AL526"/>
    <mergeCell ref="AM526:BB526"/>
    <mergeCell ref="A525:H525"/>
    <mergeCell ref="I525:N525"/>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codeName="Sheet1"/>
  <dimension ref="A1:AU29"/>
  <sheetViews>
    <sheetView showGridLines="0" zoomScalePageLayoutView="0" workbookViewId="0" topLeftCell="A1">
      <selection activeCell="E1" sqref="E1:P1"/>
    </sheetView>
  </sheetViews>
  <sheetFormatPr defaultColWidth="3.00390625" defaultRowHeight="15"/>
  <cols>
    <col min="1" max="16384" width="3.00390625" style="7" customWidth="1"/>
  </cols>
  <sheetData>
    <row r="1" spans="1:16" ht="15">
      <c r="A1" s="198" t="s">
        <v>0</v>
      </c>
      <c r="B1" s="198"/>
      <c r="C1" s="198"/>
      <c r="D1" s="199"/>
      <c r="E1" s="197"/>
      <c r="F1" s="197"/>
      <c r="G1" s="197"/>
      <c r="H1" s="197"/>
      <c r="I1" s="197"/>
      <c r="J1" s="197"/>
      <c r="K1" s="197"/>
      <c r="L1" s="197"/>
      <c r="M1" s="197"/>
      <c r="N1" s="197"/>
      <c r="O1" s="197"/>
      <c r="P1" s="197"/>
    </row>
    <row r="2" spans="1:16" ht="15">
      <c r="A2" s="198" t="s">
        <v>11</v>
      </c>
      <c r="B2" s="198"/>
      <c r="C2" s="198"/>
      <c r="D2" s="199"/>
      <c r="E2" s="197"/>
      <c r="F2" s="197"/>
      <c r="G2" s="197"/>
      <c r="H2" s="197"/>
      <c r="I2" s="197"/>
      <c r="J2" s="197"/>
      <c r="K2" s="197"/>
      <c r="L2" s="197"/>
      <c r="M2" s="197"/>
      <c r="N2" s="197"/>
      <c r="O2" s="197"/>
      <c r="P2" s="197"/>
    </row>
    <row r="3" spans="1:47" ht="15">
      <c r="A3" s="198" t="s">
        <v>10</v>
      </c>
      <c r="B3" s="198"/>
      <c r="C3" s="198"/>
      <c r="D3" s="199"/>
      <c r="E3" s="197"/>
      <c r="F3" s="197"/>
      <c r="G3" s="197"/>
      <c r="H3" s="197"/>
      <c r="I3" s="197"/>
      <c r="J3" s="197"/>
      <c r="K3" s="197"/>
      <c r="L3" s="197"/>
      <c r="M3" s="197"/>
      <c r="N3" s="197"/>
      <c r="O3" s="197"/>
      <c r="P3" s="197"/>
      <c r="AB3" s="148" t="s">
        <v>70</v>
      </c>
      <c r="AC3" s="149"/>
      <c r="AD3" s="149"/>
      <c r="AE3" s="149"/>
      <c r="AF3" s="149"/>
      <c r="AG3" s="149"/>
      <c r="AH3" s="149"/>
      <c r="AI3" s="149"/>
      <c r="AJ3" s="149"/>
      <c r="AK3" s="149"/>
      <c r="AL3" s="149"/>
      <c r="AM3" s="149"/>
      <c r="AN3" s="149"/>
      <c r="AO3" s="149"/>
      <c r="AP3" s="149"/>
      <c r="AQ3" s="149"/>
      <c r="AR3" s="149"/>
      <c r="AS3" s="149"/>
      <c r="AT3" s="149"/>
      <c r="AU3" s="150"/>
    </row>
    <row r="4" spans="1:47" ht="15">
      <c r="A4" s="198" t="s">
        <v>12</v>
      </c>
      <c r="B4" s="198"/>
      <c r="C4" s="198"/>
      <c r="D4" s="199"/>
      <c r="E4" s="197"/>
      <c r="F4" s="197"/>
      <c r="G4" s="197"/>
      <c r="H4" s="197"/>
      <c r="I4" s="197"/>
      <c r="J4" s="197"/>
      <c r="K4" s="197"/>
      <c r="L4" s="197"/>
      <c r="M4" s="197"/>
      <c r="N4" s="197"/>
      <c r="O4" s="197"/>
      <c r="P4" s="197"/>
      <c r="AB4" s="151"/>
      <c r="AC4" s="152"/>
      <c r="AD4" s="152"/>
      <c r="AE4" s="152"/>
      <c r="AF4" s="152"/>
      <c r="AG4" s="152"/>
      <c r="AH4" s="152"/>
      <c r="AI4" s="152"/>
      <c r="AJ4" s="152"/>
      <c r="AK4" s="152"/>
      <c r="AL4" s="152"/>
      <c r="AM4" s="152"/>
      <c r="AN4" s="152"/>
      <c r="AO4" s="152"/>
      <c r="AP4" s="152"/>
      <c r="AQ4" s="152"/>
      <c r="AR4" s="152"/>
      <c r="AS4" s="152"/>
      <c r="AT4" s="152"/>
      <c r="AU4" s="153"/>
    </row>
    <row r="5" spans="1:47" ht="15">
      <c r="A5" s="198" t="s">
        <v>42</v>
      </c>
      <c r="B5" s="198"/>
      <c r="C5" s="198"/>
      <c r="D5" s="199"/>
      <c r="E5" s="197"/>
      <c r="F5" s="197"/>
      <c r="G5" s="197"/>
      <c r="H5" s="197"/>
      <c r="I5" s="197"/>
      <c r="J5" s="197"/>
      <c r="K5" s="197"/>
      <c r="L5" s="197"/>
      <c r="M5" s="197"/>
      <c r="N5" s="197"/>
      <c r="O5" s="197"/>
      <c r="P5" s="197"/>
      <c r="R5" s="173" t="s">
        <v>64</v>
      </c>
      <c r="S5" s="173"/>
      <c r="T5" s="173"/>
      <c r="U5" s="173"/>
      <c r="V5" s="174"/>
      <c r="W5" s="194">
        <f>IF(E5="",0,ROUNDDOWN(E5/2,0))</f>
        <v>0</v>
      </c>
      <c r="X5" s="194"/>
      <c r="Y5" s="194"/>
      <c r="Z5" s="194"/>
      <c r="AB5" s="154"/>
      <c r="AC5" s="155"/>
      <c r="AD5" s="155"/>
      <c r="AE5" s="155"/>
      <c r="AF5" s="155"/>
      <c r="AG5" s="155"/>
      <c r="AH5" s="155"/>
      <c r="AI5" s="155"/>
      <c r="AJ5" s="155"/>
      <c r="AK5" s="155"/>
      <c r="AL5" s="155"/>
      <c r="AM5" s="155"/>
      <c r="AN5" s="155"/>
      <c r="AO5" s="155"/>
      <c r="AP5" s="155"/>
      <c r="AQ5" s="155"/>
      <c r="AR5" s="155"/>
      <c r="AS5" s="155"/>
      <c r="AT5" s="155"/>
      <c r="AU5" s="156"/>
    </row>
    <row r="6" spans="1:26" ht="15">
      <c r="A6" s="198" t="s">
        <v>21</v>
      </c>
      <c r="B6" s="198"/>
      <c r="C6" s="198"/>
      <c r="D6" s="199"/>
      <c r="E6" s="197"/>
      <c r="F6" s="197"/>
      <c r="G6" s="197"/>
      <c r="H6" s="197"/>
      <c r="I6" s="197"/>
      <c r="J6" s="197"/>
      <c r="K6" s="197"/>
      <c r="L6" s="197"/>
      <c r="M6" s="197"/>
      <c r="N6" s="197"/>
      <c r="O6" s="197"/>
      <c r="P6" s="197"/>
      <c r="R6" s="173" t="s">
        <v>24</v>
      </c>
      <c r="S6" s="173"/>
      <c r="T6" s="173"/>
      <c r="U6" s="173"/>
      <c r="V6" s="174"/>
      <c r="W6" s="194">
        <f>IF($E$1="","",VLOOKUP($E$1,Data!$A$3:$O$10,5,0))</f>
      </c>
      <c r="X6" s="194"/>
      <c r="Y6" s="194"/>
      <c r="Z6" s="194"/>
    </row>
    <row r="7" spans="1:26" ht="15">
      <c r="A7" s="198" t="s">
        <v>22</v>
      </c>
      <c r="B7" s="198"/>
      <c r="C7" s="198"/>
      <c r="D7" s="199"/>
      <c r="E7" s="197"/>
      <c r="F7" s="197"/>
      <c r="G7" s="197"/>
      <c r="H7" s="197"/>
      <c r="I7" s="197"/>
      <c r="J7" s="197"/>
      <c r="K7" s="197"/>
      <c r="L7" s="197"/>
      <c r="M7" s="197"/>
      <c r="N7" s="197"/>
      <c r="O7" s="197"/>
      <c r="P7" s="197"/>
      <c r="R7" s="173" t="s">
        <v>24</v>
      </c>
      <c r="S7" s="173"/>
      <c r="T7" s="173"/>
      <c r="U7" s="173"/>
      <c r="V7" s="174"/>
      <c r="W7" s="194">
        <f>IF($E$1="","",VLOOKUP($E$1,Data!$A$3:$O$10,8,0))</f>
      </c>
      <c r="X7" s="194"/>
      <c r="Y7" s="194"/>
      <c r="Z7" s="194"/>
    </row>
    <row r="8" spans="1:16" ht="15">
      <c r="A8" s="198" t="s">
        <v>23</v>
      </c>
      <c r="B8" s="198"/>
      <c r="C8" s="198"/>
      <c r="D8" s="199"/>
      <c r="E8" s="197"/>
      <c r="F8" s="197"/>
      <c r="G8" s="197"/>
      <c r="H8" s="197"/>
      <c r="I8" s="197"/>
      <c r="J8" s="197"/>
      <c r="K8" s="197"/>
      <c r="L8" s="197"/>
      <c r="M8" s="197"/>
      <c r="N8" s="197"/>
      <c r="O8" s="197"/>
      <c r="P8" s="197"/>
    </row>
    <row r="9" spans="1:16" ht="15">
      <c r="A9" t="s">
        <v>399</v>
      </c>
      <c r="E9" s="157"/>
      <c r="F9" s="158"/>
      <c r="G9" s="158"/>
      <c r="H9" s="158"/>
      <c r="I9" s="158"/>
      <c r="J9" s="158"/>
      <c r="K9" s="158"/>
      <c r="L9" s="158"/>
      <c r="M9" s="158"/>
      <c r="N9" s="158"/>
      <c r="O9" s="158"/>
      <c r="P9" s="159"/>
    </row>
    <row r="11" spans="1:47" ht="15">
      <c r="A11" s="160" t="s">
        <v>49</v>
      </c>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row>
    <row r="12" spans="1:47" ht="15" customHeight="1">
      <c r="A12" s="196" t="s">
        <v>50</v>
      </c>
      <c r="B12" s="196"/>
      <c r="C12" s="196"/>
      <c r="D12" s="196"/>
      <c r="E12" s="136" t="s">
        <v>51</v>
      </c>
      <c r="F12" s="136"/>
      <c r="G12" s="136"/>
      <c r="H12" s="136" t="s">
        <v>52</v>
      </c>
      <c r="I12" s="136"/>
      <c r="J12" s="136"/>
      <c r="K12" s="136" t="s">
        <v>53</v>
      </c>
      <c r="L12" s="136"/>
      <c r="M12" s="136"/>
      <c r="N12" s="136" t="s">
        <v>54</v>
      </c>
      <c r="O12" s="136"/>
      <c r="P12" s="136"/>
      <c r="Q12" s="136" t="s">
        <v>55</v>
      </c>
      <c r="R12" s="136"/>
      <c r="S12" s="136"/>
      <c r="T12" s="184" t="s">
        <v>56</v>
      </c>
      <c r="U12" s="184"/>
      <c r="V12" s="184"/>
      <c r="W12" s="184"/>
      <c r="X12" s="184"/>
      <c r="Y12" s="184"/>
      <c r="Z12" s="184"/>
      <c r="AA12" s="184"/>
      <c r="AB12" s="184"/>
      <c r="AC12" s="184"/>
      <c r="AD12" s="184"/>
      <c r="AE12" s="184"/>
      <c r="AF12" s="184"/>
      <c r="AG12" s="184"/>
      <c r="AH12" s="184"/>
      <c r="AI12" s="184"/>
      <c r="AJ12" s="136" t="s">
        <v>57</v>
      </c>
      <c r="AK12" s="136"/>
      <c r="AL12" s="136"/>
      <c r="AM12" s="136" t="s">
        <v>58</v>
      </c>
      <c r="AN12" s="136"/>
      <c r="AO12" s="136"/>
      <c r="AP12" s="136" t="s">
        <v>65</v>
      </c>
      <c r="AQ12" s="136"/>
      <c r="AR12" s="136"/>
      <c r="AS12" s="136" t="s">
        <v>66</v>
      </c>
      <c r="AT12" s="136"/>
      <c r="AU12" s="136"/>
    </row>
    <row r="13" spans="1:47" ht="15">
      <c r="A13" s="196"/>
      <c r="B13" s="196"/>
      <c r="C13" s="196"/>
      <c r="D13" s="196"/>
      <c r="E13" s="136"/>
      <c r="F13" s="136"/>
      <c r="G13" s="136"/>
      <c r="H13" s="136"/>
      <c r="I13" s="136"/>
      <c r="J13" s="136"/>
      <c r="K13" s="136"/>
      <c r="L13" s="136"/>
      <c r="M13" s="136"/>
      <c r="N13" s="136"/>
      <c r="O13" s="136"/>
      <c r="P13" s="136"/>
      <c r="Q13" s="136"/>
      <c r="R13" s="136"/>
      <c r="S13" s="136"/>
      <c r="T13" s="184">
        <v>4</v>
      </c>
      <c r="U13" s="184"/>
      <c r="V13" s="184">
        <v>8</v>
      </c>
      <c r="W13" s="184"/>
      <c r="X13" s="184">
        <v>11</v>
      </c>
      <c r="Y13" s="184"/>
      <c r="Z13" s="184">
        <v>14</v>
      </c>
      <c r="AA13" s="184"/>
      <c r="AB13" s="184">
        <v>18</v>
      </c>
      <c r="AC13" s="184"/>
      <c r="AD13" s="184">
        <v>21</v>
      </c>
      <c r="AE13" s="184"/>
      <c r="AF13" s="184">
        <v>24</v>
      </c>
      <c r="AG13" s="184"/>
      <c r="AH13" s="184">
        <v>28</v>
      </c>
      <c r="AI13" s="184"/>
      <c r="AJ13" s="136"/>
      <c r="AK13" s="136"/>
      <c r="AL13" s="136"/>
      <c r="AM13" s="136"/>
      <c r="AN13" s="136"/>
      <c r="AO13" s="136"/>
      <c r="AP13" s="136"/>
      <c r="AQ13" s="136"/>
      <c r="AR13" s="136"/>
      <c r="AS13" s="136"/>
      <c r="AT13" s="136"/>
      <c r="AU13" s="136"/>
    </row>
    <row r="14" spans="1:47" ht="15">
      <c r="A14" s="192" t="s">
        <v>43</v>
      </c>
      <c r="B14" s="193"/>
      <c r="C14" s="193"/>
      <c r="D14" s="193"/>
      <c r="E14" s="191"/>
      <c r="F14" s="191"/>
      <c r="G14" s="191"/>
      <c r="H14" s="191"/>
      <c r="I14" s="191"/>
      <c r="J14" s="191"/>
      <c r="K14" s="189">
        <f>IF($H14="","",VLOOKUP($H14,Data!$A$21:$B$31,2,0)+IF($E14=8,2,0))</f>
      </c>
      <c r="L14" s="189"/>
      <c r="M14" s="189"/>
      <c r="N14" s="190">
        <f>IF($E$1="",0,VLOOKUP($E$1,Data!$A$3:$AE$10,16,0))</f>
        <v>0</v>
      </c>
      <c r="O14" s="190"/>
      <c r="P14" s="190"/>
      <c r="Q14" s="188"/>
      <c r="R14" s="188"/>
      <c r="S14" s="188"/>
      <c r="T14" s="195"/>
      <c r="U14" s="181"/>
      <c r="V14" s="181"/>
      <c r="W14" s="181"/>
      <c r="X14" s="186">
        <f aca="true" t="shared" si="0" ref="X14:X19">IF($E$5&gt;10,1,0)</f>
        <v>0</v>
      </c>
      <c r="Y14" s="186"/>
      <c r="Z14" s="181"/>
      <c r="AA14" s="181"/>
      <c r="AB14" s="181"/>
      <c r="AC14" s="181"/>
      <c r="AD14" s="186">
        <f aca="true" t="shared" si="1" ref="AD14:AD19">IF($E$5&gt;20,1,0)</f>
        <v>0</v>
      </c>
      <c r="AE14" s="186"/>
      <c r="AF14" s="181"/>
      <c r="AG14" s="181"/>
      <c r="AH14" s="181"/>
      <c r="AI14" s="181"/>
      <c r="AJ14" s="134"/>
      <c r="AK14" s="134"/>
      <c r="AL14" s="134"/>
      <c r="AM14" s="134"/>
      <c r="AN14" s="134"/>
      <c r="AO14" s="134"/>
      <c r="AP14" s="137">
        <f aca="true" t="shared" si="2" ref="AP14:AP19">IF(H14="",E14,H14)+SUM(N14:AM14)</f>
        <v>0</v>
      </c>
      <c r="AQ14" s="137"/>
      <c r="AR14" s="137"/>
      <c r="AS14" s="135">
        <f aca="true" t="shared" si="3" ref="AS14:AS19">IF(AP14&gt;9,ROUNDDOWN((AP14-10)/2,0),ROUNDUP((AP14-10)/2,0))</f>
        <v>-5</v>
      </c>
      <c r="AT14" s="135"/>
      <c r="AU14" s="135"/>
    </row>
    <row r="15" spans="1:47" ht="15">
      <c r="A15" s="192" t="s">
        <v>45</v>
      </c>
      <c r="B15" s="193"/>
      <c r="C15" s="193"/>
      <c r="D15" s="193"/>
      <c r="E15" s="191"/>
      <c r="F15" s="191"/>
      <c r="G15" s="191"/>
      <c r="H15" s="191"/>
      <c r="I15" s="191"/>
      <c r="J15" s="191"/>
      <c r="K15" s="189">
        <f>IF($H15="","",VLOOKUP($H15,Data!$A$21:$B$31,2,0)+IF($E15=8,2,0))</f>
      </c>
      <c r="L15" s="189"/>
      <c r="M15" s="189"/>
      <c r="N15" s="190">
        <f>IF($E$1="",0,VLOOKUP($E$1,Data!$A$3:$AE$10,18,0))</f>
        <v>0</v>
      </c>
      <c r="O15" s="190"/>
      <c r="P15" s="190"/>
      <c r="Q15" s="188"/>
      <c r="R15" s="188"/>
      <c r="S15" s="188"/>
      <c r="T15" s="187"/>
      <c r="U15" s="179"/>
      <c r="V15" s="179"/>
      <c r="W15" s="179"/>
      <c r="X15" s="182">
        <f t="shared" si="0"/>
        <v>0</v>
      </c>
      <c r="Y15" s="182"/>
      <c r="Z15" s="179"/>
      <c r="AA15" s="179"/>
      <c r="AB15" s="179"/>
      <c r="AC15" s="179"/>
      <c r="AD15" s="182">
        <f t="shared" si="1"/>
        <v>0</v>
      </c>
      <c r="AE15" s="182"/>
      <c r="AF15" s="179"/>
      <c r="AG15" s="179"/>
      <c r="AH15" s="179"/>
      <c r="AI15" s="179"/>
      <c r="AJ15" s="134"/>
      <c r="AK15" s="134"/>
      <c r="AL15" s="134"/>
      <c r="AM15" s="134"/>
      <c r="AN15" s="134"/>
      <c r="AO15" s="134"/>
      <c r="AP15" s="137">
        <f t="shared" si="2"/>
        <v>0</v>
      </c>
      <c r="AQ15" s="137"/>
      <c r="AR15" s="137"/>
      <c r="AS15" s="135">
        <f t="shared" si="3"/>
        <v>-5</v>
      </c>
      <c r="AT15" s="135"/>
      <c r="AU15" s="135"/>
    </row>
    <row r="16" spans="1:47" ht="15">
      <c r="A16" s="192" t="s">
        <v>44</v>
      </c>
      <c r="B16" s="193"/>
      <c r="C16" s="193"/>
      <c r="D16" s="193"/>
      <c r="E16" s="191"/>
      <c r="F16" s="191"/>
      <c r="G16" s="191"/>
      <c r="H16" s="191"/>
      <c r="I16" s="191"/>
      <c r="J16" s="191"/>
      <c r="K16" s="189">
        <f>IF($H16="","",VLOOKUP($H16,Data!$A$21:$B$31,2,0)+IF($E16=8,2,0))</f>
      </c>
      <c r="L16" s="189"/>
      <c r="M16" s="189"/>
      <c r="N16" s="190">
        <f>IF($E$1="",0,VLOOKUP($E$1,Data!$A$3:$AE$10,20,0))</f>
        <v>0</v>
      </c>
      <c r="O16" s="190"/>
      <c r="P16" s="190"/>
      <c r="Q16" s="188"/>
      <c r="R16" s="188"/>
      <c r="S16" s="188"/>
      <c r="T16" s="187"/>
      <c r="U16" s="179"/>
      <c r="V16" s="179"/>
      <c r="W16" s="179"/>
      <c r="X16" s="182">
        <f t="shared" si="0"/>
        <v>0</v>
      </c>
      <c r="Y16" s="182"/>
      <c r="Z16" s="179"/>
      <c r="AA16" s="179"/>
      <c r="AB16" s="179"/>
      <c r="AC16" s="179"/>
      <c r="AD16" s="182">
        <f t="shared" si="1"/>
        <v>0</v>
      </c>
      <c r="AE16" s="182"/>
      <c r="AF16" s="179"/>
      <c r="AG16" s="179"/>
      <c r="AH16" s="179"/>
      <c r="AI16" s="179"/>
      <c r="AJ16" s="134"/>
      <c r="AK16" s="134"/>
      <c r="AL16" s="134"/>
      <c r="AM16" s="134"/>
      <c r="AN16" s="134"/>
      <c r="AO16" s="134"/>
      <c r="AP16" s="137">
        <f t="shared" si="2"/>
        <v>0</v>
      </c>
      <c r="AQ16" s="137"/>
      <c r="AR16" s="137"/>
      <c r="AS16" s="135">
        <f t="shared" si="3"/>
        <v>-5</v>
      </c>
      <c r="AT16" s="135"/>
      <c r="AU16" s="135"/>
    </row>
    <row r="17" spans="1:47" ht="15">
      <c r="A17" s="192" t="s">
        <v>46</v>
      </c>
      <c r="B17" s="193"/>
      <c r="C17" s="193"/>
      <c r="D17" s="193"/>
      <c r="E17" s="191"/>
      <c r="F17" s="191"/>
      <c r="G17" s="191"/>
      <c r="H17" s="191"/>
      <c r="I17" s="191"/>
      <c r="J17" s="191"/>
      <c r="K17" s="189">
        <f>IF($H17="","",VLOOKUP($H17,Data!$A$21:$B$31,2,0)+IF($E17=8,2,0))</f>
      </c>
      <c r="L17" s="189"/>
      <c r="M17" s="189"/>
      <c r="N17" s="190">
        <f>IF($E$1="",0,VLOOKUP($E$1,Data!$A$3:$AE$10,22,0))</f>
        <v>0</v>
      </c>
      <c r="O17" s="190"/>
      <c r="P17" s="190"/>
      <c r="Q17" s="188"/>
      <c r="R17" s="188"/>
      <c r="S17" s="188"/>
      <c r="T17" s="187"/>
      <c r="U17" s="179"/>
      <c r="V17" s="179"/>
      <c r="W17" s="179"/>
      <c r="X17" s="182">
        <f t="shared" si="0"/>
        <v>0</v>
      </c>
      <c r="Y17" s="182"/>
      <c r="Z17" s="179"/>
      <c r="AA17" s="179"/>
      <c r="AB17" s="179"/>
      <c r="AC17" s="179"/>
      <c r="AD17" s="182">
        <f t="shared" si="1"/>
        <v>0</v>
      </c>
      <c r="AE17" s="182"/>
      <c r="AF17" s="179"/>
      <c r="AG17" s="179"/>
      <c r="AH17" s="179"/>
      <c r="AI17" s="179"/>
      <c r="AJ17" s="134"/>
      <c r="AK17" s="134"/>
      <c r="AL17" s="134"/>
      <c r="AM17" s="134"/>
      <c r="AN17" s="134"/>
      <c r="AO17" s="134"/>
      <c r="AP17" s="137">
        <f t="shared" si="2"/>
        <v>0</v>
      </c>
      <c r="AQ17" s="137"/>
      <c r="AR17" s="137"/>
      <c r="AS17" s="135">
        <f t="shared" si="3"/>
        <v>-5</v>
      </c>
      <c r="AT17" s="135"/>
      <c r="AU17" s="135"/>
    </row>
    <row r="18" spans="1:47" ht="15">
      <c r="A18" s="192" t="s">
        <v>47</v>
      </c>
      <c r="B18" s="193"/>
      <c r="C18" s="193"/>
      <c r="D18" s="193"/>
      <c r="E18" s="191"/>
      <c r="F18" s="191"/>
      <c r="G18" s="191"/>
      <c r="H18" s="191"/>
      <c r="I18" s="191"/>
      <c r="J18" s="191"/>
      <c r="K18" s="189">
        <f>IF($H18="","",VLOOKUP($H18,Data!$A$21:$B$31,2,0)+IF($E18=8,2,0))</f>
      </c>
      <c r="L18" s="189"/>
      <c r="M18" s="189"/>
      <c r="N18" s="190">
        <f>IF($E$1="",0,VLOOKUP($E$1,Data!$A$3:$AE$10,24,0))</f>
        <v>0</v>
      </c>
      <c r="O18" s="190"/>
      <c r="P18" s="190"/>
      <c r="Q18" s="188"/>
      <c r="R18" s="188"/>
      <c r="S18" s="188"/>
      <c r="T18" s="187"/>
      <c r="U18" s="179"/>
      <c r="V18" s="179"/>
      <c r="W18" s="179"/>
      <c r="X18" s="182">
        <f t="shared" si="0"/>
        <v>0</v>
      </c>
      <c r="Y18" s="182"/>
      <c r="Z18" s="179"/>
      <c r="AA18" s="179"/>
      <c r="AB18" s="179"/>
      <c r="AC18" s="179"/>
      <c r="AD18" s="182">
        <f t="shared" si="1"/>
        <v>0</v>
      </c>
      <c r="AE18" s="182"/>
      <c r="AF18" s="179"/>
      <c r="AG18" s="179"/>
      <c r="AH18" s="179"/>
      <c r="AI18" s="179"/>
      <c r="AJ18" s="134"/>
      <c r="AK18" s="134"/>
      <c r="AL18" s="134"/>
      <c r="AM18" s="134"/>
      <c r="AN18" s="134"/>
      <c r="AO18" s="134"/>
      <c r="AP18" s="137">
        <f t="shared" si="2"/>
        <v>0</v>
      </c>
      <c r="AQ18" s="137"/>
      <c r="AR18" s="137"/>
      <c r="AS18" s="135">
        <f t="shared" si="3"/>
        <v>-5</v>
      </c>
      <c r="AT18" s="135"/>
      <c r="AU18" s="135"/>
    </row>
    <row r="19" spans="1:47" ht="15">
      <c r="A19" s="192" t="s">
        <v>48</v>
      </c>
      <c r="B19" s="193"/>
      <c r="C19" s="193"/>
      <c r="D19" s="193"/>
      <c r="E19" s="191"/>
      <c r="F19" s="191"/>
      <c r="G19" s="191"/>
      <c r="H19" s="191"/>
      <c r="I19" s="191"/>
      <c r="J19" s="191"/>
      <c r="K19" s="189">
        <f>IF($H19="","",VLOOKUP($H19,Data!$A$21:$B$31,2,0)+IF($E19=8,2,0))</f>
      </c>
      <c r="L19" s="189"/>
      <c r="M19" s="189"/>
      <c r="N19" s="190">
        <f>IF($E$1="",0,VLOOKUP($E$1,Data!$A$3:$AE$10,26,0))</f>
        <v>0</v>
      </c>
      <c r="O19" s="190"/>
      <c r="P19" s="190"/>
      <c r="Q19" s="188"/>
      <c r="R19" s="188"/>
      <c r="S19" s="188"/>
      <c r="T19" s="185"/>
      <c r="U19" s="180"/>
      <c r="V19" s="180"/>
      <c r="W19" s="180"/>
      <c r="X19" s="183">
        <f t="shared" si="0"/>
        <v>0</v>
      </c>
      <c r="Y19" s="183"/>
      <c r="Z19" s="180"/>
      <c r="AA19" s="180"/>
      <c r="AB19" s="180"/>
      <c r="AC19" s="180"/>
      <c r="AD19" s="183">
        <f t="shared" si="1"/>
        <v>0</v>
      </c>
      <c r="AE19" s="183"/>
      <c r="AF19" s="180"/>
      <c r="AG19" s="180"/>
      <c r="AH19" s="180"/>
      <c r="AI19" s="180"/>
      <c r="AJ19" s="134"/>
      <c r="AK19" s="134"/>
      <c r="AL19" s="134"/>
      <c r="AM19" s="134"/>
      <c r="AN19" s="134"/>
      <c r="AO19" s="134"/>
      <c r="AP19" s="137">
        <f t="shared" si="2"/>
        <v>0</v>
      </c>
      <c r="AQ19" s="137"/>
      <c r="AR19" s="137"/>
      <c r="AS19" s="135">
        <f t="shared" si="3"/>
        <v>-5</v>
      </c>
      <c r="AT19" s="135"/>
      <c r="AU19" s="135"/>
    </row>
    <row r="20" spans="5:19" ht="15">
      <c r="E20" s="177" t="s">
        <v>68</v>
      </c>
      <c r="F20" s="177"/>
      <c r="G20" s="177"/>
      <c r="H20" s="177"/>
      <c r="I20" s="177"/>
      <c r="J20" s="177"/>
      <c r="K20" s="176">
        <f>SUM(K14:M19)</f>
        <v>0</v>
      </c>
      <c r="L20" s="176"/>
      <c r="M20" s="176"/>
      <c r="N20"/>
      <c r="Q20" s="175">
        <f>IF(E1="Human","é","")</f>
      </c>
      <c r="R20" s="175"/>
      <c r="S20" s="175"/>
    </row>
    <row r="21" spans="5:18" ht="15">
      <c r="E21" s="178" t="s">
        <v>69</v>
      </c>
      <c r="F21" s="178"/>
      <c r="G21" s="178"/>
      <c r="H21" s="178"/>
      <c r="I21" s="178"/>
      <c r="J21" s="178"/>
      <c r="K21" s="145">
        <f>22-K20</f>
        <v>22</v>
      </c>
      <c r="L21" s="145"/>
      <c r="M21" s="145"/>
      <c r="R21" s="10">
        <f>IF(E1="Human","Note: Humans gain +2 to one ability score of your choice.","")</f>
      </c>
    </row>
    <row r="22" ht="15.75" thickBot="1"/>
    <row r="23" spans="2:13" ht="15.75" thickTop="1">
      <c r="B23" s="161" t="s">
        <v>59</v>
      </c>
      <c r="C23" s="162"/>
      <c r="D23" s="162"/>
      <c r="E23" s="162"/>
      <c r="F23" s="162"/>
      <c r="G23" s="162"/>
      <c r="H23" s="162"/>
      <c r="I23" s="162"/>
      <c r="J23" s="162"/>
      <c r="K23" s="162"/>
      <c r="L23" s="162"/>
      <c r="M23" s="163"/>
    </row>
    <row r="24" spans="2:13" ht="15.75" thickBot="1">
      <c r="B24" s="164" t="s">
        <v>60</v>
      </c>
      <c r="C24" s="143"/>
      <c r="D24" s="143"/>
      <c r="E24" s="143" t="s">
        <v>61</v>
      </c>
      <c r="F24" s="143"/>
      <c r="G24" s="143"/>
      <c r="H24" s="143" t="s">
        <v>60</v>
      </c>
      <c r="I24" s="143"/>
      <c r="J24" s="143"/>
      <c r="K24" s="143" t="s">
        <v>61</v>
      </c>
      <c r="L24" s="143"/>
      <c r="M24" s="144"/>
    </row>
    <row r="25" spans="2:13" ht="15.75" thickTop="1">
      <c r="B25" s="138">
        <v>9</v>
      </c>
      <c r="C25" s="139"/>
      <c r="D25" s="139"/>
      <c r="E25" s="140" t="s">
        <v>62</v>
      </c>
      <c r="F25" s="140"/>
      <c r="G25" s="140"/>
      <c r="H25" s="139">
        <v>14</v>
      </c>
      <c r="I25" s="139"/>
      <c r="J25" s="139"/>
      <c r="K25" s="141">
        <v>5</v>
      </c>
      <c r="L25" s="140"/>
      <c r="M25" s="142"/>
    </row>
    <row r="26" spans="2:13" ht="15">
      <c r="B26" s="146">
        <v>10</v>
      </c>
      <c r="C26" s="147"/>
      <c r="D26" s="147"/>
      <c r="E26" s="166" t="s">
        <v>63</v>
      </c>
      <c r="F26" s="166"/>
      <c r="G26" s="166"/>
      <c r="H26" s="147">
        <v>15</v>
      </c>
      <c r="I26" s="147"/>
      <c r="J26" s="147"/>
      <c r="K26" s="165">
        <v>7</v>
      </c>
      <c r="L26" s="166"/>
      <c r="M26" s="167"/>
    </row>
    <row r="27" spans="2:13" ht="15">
      <c r="B27" s="146">
        <v>11</v>
      </c>
      <c r="C27" s="147"/>
      <c r="D27" s="147"/>
      <c r="E27" s="165">
        <v>1</v>
      </c>
      <c r="F27" s="166"/>
      <c r="G27" s="166"/>
      <c r="H27" s="147">
        <v>16</v>
      </c>
      <c r="I27" s="147"/>
      <c r="J27" s="147"/>
      <c r="K27" s="165">
        <v>9</v>
      </c>
      <c r="L27" s="166"/>
      <c r="M27" s="167"/>
    </row>
    <row r="28" spans="2:13" ht="15">
      <c r="B28" s="146">
        <v>12</v>
      </c>
      <c r="C28" s="147"/>
      <c r="D28" s="147"/>
      <c r="E28" s="165">
        <v>2</v>
      </c>
      <c r="F28" s="166"/>
      <c r="G28" s="166"/>
      <c r="H28" s="147">
        <v>17</v>
      </c>
      <c r="I28" s="147"/>
      <c r="J28" s="147"/>
      <c r="K28" s="165">
        <v>12</v>
      </c>
      <c r="L28" s="166"/>
      <c r="M28" s="167"/>
    </row>
    <row r="29" spans="2:13" ht="15.75" thickBot="1">
      <c r="B29" s="168">
        <v>13</v>
      </c>
      <c r="C29" s="169"/>
      <c r="D29" s="169"/>
      <c r="E29" s="170">
        <v>3</v>
      </c>
      <c r="F29" s="171"/>
      <c r="G29" s="171"/>
      <c r="H29" s="169">
        <v>18</v>
      </c>
      <c r="I29" s="169"/>
      <c r="J29" s="169"/>
      <c r="K29" s="170">
        <v>16</v>
      </c>
      <c r="L29" s="171"/>
      <c r="M29" s="172"/>
    </row>
    <row r="30" ht="15.75" thickTop="1"/>
  </sheetData>
  <sheetProtection/>
  <mergeCells count="182">
    <mergeCell ref="E4:P4"/>
    <mergeCell ref="A3:D3"/>
    <mergeCell ref="A4:D4"/>
    <mergeCell ref="A5:D5"/>
    <mergeCell ref="A6:D6"/>
    <mergeCell ref="A7:D7"/>
    <mergeCell ref="E5:P5"/>
    <mergeCell ref="E1:P1"/>
    <mergeCell ref="A1:D1"/>
    <mergeCell ref="A2:D2"/>
    <mergeCell ref="E2:P2"/>
    <mergeCell ref="E3:P3"/>
    <mergeCell ref="E16:G16"/>
    <mergeCell ref="A8:D8"/>
    <mergeCell ref="A15:D15"/>
    <mergeCell ref="E8:P8"/>
    <mergeCell ref="E12:G13"/>
    <mergeCell ref="A12:D13"/>
    <mergeCell ref="A14:D14"/>
    <mergeCell ref="R5:V5"/>
    <mergeCell ref="W5:Z5"/>
    <mergeCell ref="E6:P6"/>
    <mergeCell ref="E7:P7"/>
    <mergeCell ref="K14:M14"/>
    <mergeCell ref="T13:U13"/>
    <mergeCell ref="Z14:AA14"/>
    <mergeCell ref="X13:Y13"/>
    <mergeCell ref="H16:J16"/>
    <mergeCell ref="H17:J17"/>
    <mergeCell ref="H18:J18"/>
    <mergeCell ref="H19:J19"/>
    <mergeCell ref="V13:W13"/>
    <mergeCell ref="W6:Z6"/>
    <mergeCell ref="W7:Z7"/>
    <mergeCell ref="Q19:S19"/>
    <mergeCell ref="T14:U14"/>
    <mergeCell ref="K12:M13"/>
    <mergeCell ref="A17:D17"/>
    <mergeCell ref="A18:D18"/>
    <mergeCell ref="A19:D19"/>
    <mergeCell ref="A16:D16"/>
    <mergeCell ref="E15:G15"/>
    <mergeCell ref="K16:M16"/>
    <mergeCell ref="K17:M17"/>
    <mergeCell ref="K18:M18"/>
    <mergeCell ref="K19:M19"/>
    <mergeCell ref="H15:J15"/>
    <mergeCell ref="E17:G17"/>
    <mergeCell ref="E18:G18"/>
    <mergeCell ref="E19:G19"/>
    <mergeCell ref="H12:J13"/>
    <mergeCell ref="H14:J14"/>
    <mergeCell ref="N16:P16"/>
    <mergeCell ref="N17:P17"/>
    <mergeCell ref="N18:P18"/>
    <mergeCell ref="N19:P19"/>
    <mergeCell ref="E14:G14"/>
    <mergeCell ref="K15:M15"/>
    <mergeCell ref="Q12:S13"/>
    <mergeCell ref="Q14:S14"/>
    <mergeCell ref="N12:P13"/>
    <mergeCell ref="N14:P14"/>
    <mergeCell ref="N15:P15"/>
    <mergeCell ref="Q16:S16"/>
    <mergeCell ref="T17:U17"/>
    <mergeCell ref="T18:U18"/>
    <mergeCell ref="V14:W14"/>
    <mergeCell ref="V15:W15"/>
    <mergeCell ref="V16:W16"/>
    <mergeCell ref="Q15:S15"/>
    <mergeCell ref="Q17:S17"/>
    <mergeCell ref="Q18:S18"/>
    <mergeCell ref="V17:W17"/>
    <mergeCell ref="V19:W19"/>
    <mergeCell ref="Z16:AA16"/>
    <mergeCell ref="Z17:AA17"/>
    <mergeCell ref="Z18:AA18"/>
    <mergeCell ref="AB18:AC18"/>
    <mergeCell ref="AB19:AC19"/>
    <mergeCell ref="X19:Y19"/>
    <mergeCell ref="AB14:AC14"/>
    <mergeCell ref="AB16:AC16"/>
    <mergeCell ref="T15:U15"/>
    <mergeCell ref="T16:U16"/>
    <mergeCell ref="X17:Y17"/>
    <mergeCell ref="X18:Y18"/>
    <mergeCell ref="Z15:AA15"/>
    <mergeCell ref="V18:W18"/>
    <mergeCell ref="T19:U19"/>
    <mergeCell ref="AD14:AE14"/>
    <mergeCell ref="AD15:AE15"/>
    <mergeCell ref="AD16:AE16"/>
    <mergeCell ref="AD17:AE17"/>
    <mergeCell ref="AB15:AC15"/>
    <mergeCell ref="X14:Y14"/>
    <mergeCell ref="X15:Y15"/>
    <mergeCell ref="X16:Y16"/>
    <mergeCell ref="AB17:AC17"/>
    <mergeCell ref="AM12:AO13"/>
    <mergeCell ref="AJ14:AL14"/>
    <mergeCell ref="AM14:AO14"/>
    <mergeCell ref="AJ15:AL15"/>
    <mergeCell ref="AM15:AO15"/>
    <mergeCell ref="AH14:AI14"/>
    <mergeCell ref="AH15:AI15"/>
    <mergeCell ref="AJ12:AL13"/>
    <mergeCell ref="AH13:AI13"/>
    <mergeCell ref="T12:AI12"/>
    <mergeCell ref="AH16:AI16"/>
    <mergeCell ref="AH17:AI17"/>
    <mergeCell ref="AH18:AI18"/>
    <mergeCell ref="AH19:AI19"/>
    <mergeCell ref="Z13:AA13"/>
    <mergeCell ref="AB13:AC13"/>
    <mergeCell ref="AD13:AE13"/>
    <mergeCell ref="AF13:AG13"/>
    <mergeCell ref="AF15:AG15"/>
    <mergeCell ref="AF17:AG17"/>
    <mergeCell ref="E26:G26"/>
    <mergeCell ref="H26:J26"/>
    <mergeCell ref="K26:M26"/>
    <mergeCell ref="AF18:AG18"/>
    <mergeCell ref="AF19:AG19"/>
    <mergeCell ref="AF14:AG14"/>
    <mergeCell ref="AF16:AG16"/>
    <mergeCell ref="AD18:AE18"/>
    <mergeCell ref="AD19:AE19"/>
    <mergeCell ref="Z19:AA19"/>
    <mergeCell ref="B29:D29"/>
    <mergeCell ref="E29:G29"/>
    <mergeCell ref="H29:J29"/>
    <mergeCell ref="K29:M29"/>
    <mergeCell ref="R6:V6"/>
    <mergeCell ref="R7:V7"/>
    <mergeCell ref="Q20:S20"/>
    <mergeCell ref="K20:M20"/>
    <mergeCell ref="E20:J20"/>
    <mergeCell ref="E21:J21"/>
    <mergeCell ref="B27:D27"/>
    <mergeCell ref="E27:G27"/>
    <mergeCell ref="H27:J27"/>
    <mergeCell ref="K27:M27"/>
    <mergeCell ref="B28:D28"/>
    <mergeCell ref="E28:G28"/>
    <mergeCell ref="H28:J28"/>
    <mergeCell ref="K28:M28"/>
    <mergeCell ref="B26:D26"/>
    <mergeCell ref="AB3:AU5"/>
    <mergeCell ref="E9:P9"/>
    <mergeCell ref="A11:AU11"/>
    <mergeCell ref="AP18:AR18"/>
    <mergeCell ref="AP19:AR19"/>
    <mergeCell ref="AJ19:AL19"/>
    <mergeCell ref="AM19:AO19"/>
    <mergeCell ref="B23:M23"/>
    <mergeCell ref="B24:D24"/>
    <mergeCell ref="AS17:AU17"/>
    <mergeCell ref="AS18:AU18"/>
    <mergeCell ref="B25:D25"/>
    <mergeCell ref="E25:G25"/>
    <mergeCell ref="H25:J25"/>
    <mergeCell ref="K25:M25"/>
    <mergeCell ref="E24:G24"/>
    <mergeCell ref="H24:J24"/>
    <mergeCell ref="K24:M24"/>
    <mergeCell ref="K21:M21"/>
    <mergeCell ref="AS19:AU19"/>
    <mergeCell ref="AP12:AR13"/>
    <mergeCell ref="AP14:AR14"/>
    <mergeCell ref="AP15:AR15"/>
    <mergeCell ref="AP16:AR16"/>
    <mergeCell ref="AP17:AR17"/>
    <mergeCell ref="AS12:AU13"/>
    <mergeCell ref="AS14:AU14"/>
    <mergeCell ref="AS15:AU15"/>
    <mergeCell ref="AS16:AU16"/>
    <mergeCell ref="AJ16:AL16"/>
    <mergeCell ref="AM16:AO16"/>
    <mergeCell ref="AJ17:AL17"/>
    <mergeCell ref="AM17:AO17"/>
    <mergeCell ref="AJ18:AL18"/>
    <mergeCell ref="AM18:AO18"/>
  </mergeCells>
  <conditionalFormatting sqref="Q14:S19">
    <cfRule type="expression" priority="11" dxfId="0" stopIfTrue="1">
      <formula>IF($E$1="Human",TRUE,FALSE)</formula>
    </cfRule>
  </conditionalFormatting>
  <conditionalFormatting sqref="T14:U19">
    <cfRule type="expression" priority="10" dxfId="126" stopIfTrue="1">
      <formula>IF($E$5&gt;3,TRUE,FALSE)</formula>
    </cfRule>
  </conditionalFormatting>
  <conditionalFormatting sqref="V14:W19">
    <cfRule type="expression" priority="9" dxfId="126" stopIfTrue="1">
      <formula>IF($E$5&gt;7,TRUE,FALSE)</formula>
    </cfRule>
  </conditionalFormatting>
  <conditionalFormatting sqref="X14:Y19">
    <cfRule type="expression" priority="8" dxfId="127" stopIfTrue="1">
      <formula>IF($E$5&gt;10,TRUE,FALSE)</formula>
    </cfRule>
  </conditionalFormatting>
  <conditionalFormatting sqref="Z14:AA19">
    <cfRule type="expression" priority="7" dxfId="126" stopIfTrue="1">
      <formula>IF($E$5&gt;13,TRUE,FALSE)</formula>
    </cfRule>
  </conditionalFormatting>
  <conditionalFormatting sqref="AB14:AC19">
    <cfRule type="expression" priority="6" dxfId="126" stopIfTrue="1">
      <formula>IF($E$5&gt;17,TRUE,FALSE)</formula>
    </cfRule>
  </conditionalFormatting>
  <conditionalFormatting sqref="AD14:AE19">
    <cfRule type="expression" priority="5" dxfId="127" stopIfTrue="1">
      <formula>IF($E$5&gt;20,TRUE,FALSE)</formula>
    </cfRule>
  </conditionalFormatting>
  <conditionalFormatting sqref="AF14:AG19">
    <cfRule type="expression" priority="4" dxfId="126" stopIfTrue="1">
      <formula>IF($E$5&gt;23,TRUE,FALSE)</formula>
    </cfRule>
  </conditionalFormatting>
  <conditionalFormatting sqref="AH14:AI19">
    <cfRule type="expression" priority="3" dxfId="126" stopIfTrue="1">
      <formula>IF($E$5&gt;27,TRUE,FALSE)</formula>
    </cfRule>
  </conditionalFormatting>
  <conditionalFormatting sqref="X14:Y19">
    <cfRule type="expression" priority="2" dxfId="127" stopIfTrue="1">
      <formula>IF($E$5&gt;10,TRUE,FALSE)</formula>
    </cfRule>
  </conditionalFormatting>
  <conditionalFormatting sqref="AD14:AE19">
    <cfRule type="expression" priority="1" dxfId="127" stopIfTrue="1">
      <formula>IF($E$5&gt;20,TRUE,FALSE)</formula>
    </cfRule>
  </conditionalFormatting>
  <dataValidations count="2">
    <dataValidation type="list" allowBlank="1" showInputMessage="1" showErrorMessage="1" sqref="E1:P1">
      <formula1>Races</formula1>
    </dataValidation>
    <dataValidation type="list" allowBlank="1" showInputMessage="1" showErrorMessage="1" sqref="E4:P4">
      <formula1>Classes</formula1>
    </dataValidation>
  </dataValidations>
  <printOptions/>
  <pageMargins left="0.7" right="0.7" top="0.75" bottom="0.75" header="0.3" footer="0.3"/>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sheetPr codeName="Sheet2"/>
  <dimension ref="A1:CD28"/>
  <sheetViews>
    <sheetView showGridLines="0" zoomScalePageLayoutView="0" workbookViewId="0" topLeftCell="A1">
      <selection activeCell="E4" sqref="E4:G4"/>
    </sheetView>
  </sheetViews>
  <sheetFormatPr defaultColWidth="3.00390625" defaultRowHeight="15"/>
  <cols>
    <col min="1" max="16384" width="3.00390625" style="12" customWidth="1"/>
  </cols>
  <sheetData>
    <row r="1" spans="1:47" ht="15">
      <c r="A1" s="218" t="s">
        <v>71</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row>
    <row r="2" spans="1:27" ht="15" customHeight="1">
      <c r="A2" s="217"/>
      <c r="B2" s="217"/>
      <c r="C2" s="217"/>
      <c r="D2" s="217"/>
      <c r="E2" s="202" t="s">
        <v>72</v>
      </c>
      <c r="F2" s="202"/>
      <c r="G2" s="202"/>
      <c r="H2" s="14"/>
      <c r="I2" s="202" t="s">
        <v>74</v>
      </c>
      <c r="J2" s="202"/>
      <c r="K2" s="202"/>
      <c r="L2" s="14"/>
      <c r="M2" s="202" t="s">
        <v>75</v>
      </c>
      <c r="N2" s="202"/>
      <c r="O2" s="202"/>
      <c r="P2" s="14"/>
      <c r="Q2" s="202" t="s">
        <v>76</v>
      </c>
      <c r="R2" s="202"/>
      <c r="S2" s="202"/>
      <c r="T2" s="14"/>
      <c r="U2" s="202" t="s">
        <v>58</v>
      </c>
      <c r="V2" s="202"/>
      <c r="W2" s="202"/>
      <c r="X2" s="14"/>
      <c r="Y2" s="202" t="s">
        <v>65</v>
      </c>
      <c r="Z2" s="202"/>
      <c r="AA2" s="202"/>
    </row>
    <row r="3" spans="1:82" ht="15" customHeight="1">
      <c r="A3" s="213" t="s">
        <v>81</v>
      </c>
      <c r="B3" s="213"/>
      <c r="C3" s="213"/>
      <c r="D3" s="213"/>
      <c r="E3" s="202"/>
      <c r="F3" s="202"/>
      <c r="G3" s="202"/>
      <c r="H3" s="14"/>
      <c r="I3" s="202"/>
      <c r="J3" s="202"/>
      <c r="K3" s="202"/>
      <c r="L3" s="14"/>
      <c r="M3" s="202"/>
      <c r="N3" s="202"/>
      <c r="O3" s="202"/>
      <c r="P3" s="14"/>
      <c r="Q3" s="202"/>
      <c r="R3" s="202"/>
      <c r="S3" s="202"/>
      <c r="T3" s="14"/>
      <c r="U3" s="202"/>
      <c r="V3" s="202"/>
      <c r="W3" s="202"/>
      <c r="X3" s="14"/>
      <c r="Y3" s="202"/>
      <c r="Z3" s="202"/>
      <c r="AA3" s="202"/>
      <c r="AB3" s="15"/>
      <c r="AC3" s="15"/>
      <c r="AD3" s="15"/>
      <c r="AE3" s="15"/>
      <c r="AF3" s="15"/>
      <c r="AG3" s="15"/>
      <c r="AH3" s="15"/>
      <c r="AI3" s="15"/>
      <c r="AJ3" s="15"/>
      <c r="AK3" s="15"/>
      <c r="AL3" s="15"/>
      <c r="AM3" s="15"/>
      <c r="AN3" s="15"/>
      <c r="AO3" s="201" t="s">
        <v>190</v>
      </c>
      <c r="AP3" s="201"/>
      <c r="AQ3" s="201"/>
      <c r="AR3" s="201"/>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1"/>
      <c r="BR3" s="201"/>
      <c r="BS3" s="201"/>
      <c r="BT3" s="201"/>
      <c r="BU3" s="201"/>
      <c r="BV3" s="201"/>
      <c r="BW3" s="201"/>
      <c r="BX3" s="201"/>
      <c r="BY3" s="201"/>
      <c r="BZ3" s="201"/>
      <c r="CA3" s="201"/>
      <c r="CB3" s="201"/>
      <c r="CC3" s="201"/>
      <c r="CD3" s="201"/>
    </row>
    <row r="4" spans="1:82" ht="15" customHeight="1">
      <c r="A4" s="213"/>
      <c r="B4" s="213"/>
      <c r="C4" s="213"/>
      <c r="D4" s="213"/>
      <c r="E4" s="209">
        <f>IF(Basics!$E$4="","",VLOOKUP(Basics!$E$4,Data!$A$12:$H$19,5,0))</f>
      </c>
      <c r="F4" s="210"/>
      <c r="G4" s="211"/>
      <c r="H4" s="23" t="s">
        <v>73</v>
      </c>
      <c r="I4" s="209">
        <f>IF(Basics!$AP$15="","",Basics!$AP$15)</f>
        <v>0</v>
      </c>
      <c r="J4" s="210"/>
      <c r="K4" s="211"/>
      <c r="L4" s="23" t="s">
        <v>73</v>
      </c>
      <c r="M4" s="209">
        <f>IF(Basics!E4="","",VLOOKUP(Basics!E4,Data!A12:CV19,7,0)*(Basics!E5-1))</f>
      </c>
      <c r="N4" s="210"/>
      <c r="O4" s="211"/>
      <c r="P4" s="23" t="s">
        <v>73</v>
      </c>
      <c r="Q4" s="157"/>
      <c r="R4" s="158"/>
      <c r="S4" s="159"/>
      <c r="T4" s="23" t="s">
        <v>73</v>
      </c>
      <c r="U4" s="157"/>
      <c r="V4" s="158"/>
      <c r="W4" s="159"/>
      <c r="X4" s="23" t="s">
        <v>77</v>
      </c>
      <c r="Y4" s="209">
        <f>IF(E4="","",E4+I4+M4+Q4+U4)</f>
      </c>
      <c r="Z4" s="210"/>
      <c r="AA4" s="211"/>
      <c r="AB4" s="15"/>
      <c r="AC4" s="15"/>
      <c r="AD4" s="15"/>
      <c r="AE4" s="15"/>
      <c r="AF4" s="15"/>
      <c r="AG4" s="15"/>
      <c r="AH4" s="15"/>
      <c r="AI4" s="15"/>
      <c r="AJ4" s="15"/>
      <c r="AK4" s="15"/>
      <c r="AL4" s="15"/>
      <c r="AM4" s="15"/>
      <c r="AN4" s="15"/>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row>
    <row r="5" spans="1:47" ht="15" customHeight="1">
      <c r="A5" s="213" t="s">
        <v>82</v>
      </c>
      <c r="B5" s="213"/>
      <c r="C5" s="213"/>
      <c r="D5" s="213"/>
      <c r="E5" s="202" t="s">
        <v>72</v>
      </c>
      <c r="F5" s="202"/>
      <c r="G5" s="202"/>
      <c r="H5" s="14"/>
      <c r="I5" s="202" t="s">
        <v>84</v>
      </c>
      <c r="J5" s="202"/>
      <c r="K5" s="202"/>
      <c r="L5" s="14"/>
      <c r="M5" s="202" t="s">
        <v>76</v>
      </c>
      <c r="N5" s="202"/>
      <c r="O5" s="202"/>
      <c r="P5" s="14"/>
      <c r="Q5" s="202" t="s">
        <v>58</v>
      </c>
      <c r="R5" s="202"/>
      <c r="S5" s="202"/>
      <c r="T5" s="14"/>
      <c r="U5" s="202" t="s">
        <v>65</v>
      </c>
      <c r="V5" s="202"/>
      <c r="W5" s="202"/>
      <c r="X5" s="16"/>
      <c r="Y5" s="16"/>
      <c r="Z5" s="16"/>
      <c r="AB5" s="15"/>
      <c r="AC5" s="15"/>
      <c r="AD5" s="15"/>
      <c r="AE5" s="15"/>
      <c r="AF5" s="15"/>
      <c r="AG5" s="15"/>
      <c r="AH5" s="15"/>
      <c r="AI5" s="15"/>
      <c r="AJ5" s="15"/>
      <c r="AK5" s="15"/>
      <c r="AL5" s="15"/>
      <c r="AM5" s="15"/>
      <c r="AN5" s="15"/>
      <c r="AO5" s="15"/>
      <c r="AP5" s="15"/>
      <c r="AQ5" s="15"/>
      <c r="AR5" s="15"/>
      <c r="AS5" s="15"/>
      <c r="AT5" s="15"/>
      <c r="AU5" s="15"/>
    </row>
    <row r="6" spans="1:26" ht="15">
      <c r="A6" s="213"/>
      <c r="B6" s="213"/>
      <c r="C6" s="213"/>
      <c r="D6" s="213"/>
      <c r="E6" s="202"/>
      <c r="F6" s="202"/>
      <c r="G6" s="202"/>
      <c r="H6" s="14"/>
      <c r="I6" s="202"/>
      <c r="J6" s="202"/>
      <c r="K6" s="202"/>
      <c r="L6" s="14"/>
      <c r="M6" s="202"/>
      <c r="N6" s="202"/>
      <c r="O6" s="202"/>
      <c r="P6" s="14"/>
      <c r="Q6" s="202"/>
      <c r="R6" s="202"/>
      <c r="S6" s="202"/>
      <c r="T6" s="14"/>
      <c r="U6" s="202"/>
      <c r="V6" s="202"/>
      <c r="W6" s="202"/>
      <c r="X6" s="16"/>
      <c r="Y6" s="16"/>
      <c r="Z6" s="16"/>
    </row>
    <row r="7" spans="1:82" ht="15">
      <c r="A7" s="213"/>
      <c r="B7" s="213"/>
      <c r="C7" s="213"/>
      <c r="D7" s="213"/>
      <c r="E7" s="209">
        <f>IF(Basics!E4="","",VLOOKUP(Basics!E4,Data!A12:CV19,13,0))</f>
      </c>
      <c r="F7" s="210"/>
      <c r="G7" s="211"/>
      <c r="H7" s="23" t="s">
        <v>73</v>
      </c>
      <c r="I7" s="214">
        <f>IF(Basics!$AS$15="","",Basics!$AS$15)</f>
        <v>-5</v>
      </c>
      <c r="J7" s="215"/>
      <c r="K7" s="216"/>
      <c r="L7" s="23" t="s">
        <v>73</v>
      </c>
      <c r="M7" s="157"/>
      <c r="N7" s="158"/>
      <c r="O7" s="159"/>
      <c r="P7" s="23" t="s">
        <v>73</v>
      </c>
      <c r="Q7" s="157"/>
      <c r="R7" s="158"/>
      <c r="S7" s="159"/>
      <c r="T7" s="23" t="s">
        <v>77</v>
      </c>
      <c r="U7" s="209">
        <f>IF(E7="","",E7+I7+M7+Q7)</f>
      </c>
      <c r="V7" s="210"/>
      <c r="W7" s="211"/>
      <c r="X7" s="16"/>
      <c r="Y7" s="16"/>
      <c r="Z7" s="16"/>
      <c r="AO7" s="200"/>
      <c r="AP7" s="200"/>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00"/>
      <c r="CB7" s="200"/>
      <c r="CC7" s="200"/>
      <c r="CD7" s="200"/>
    </row>
    <row r="8" spans="1:23" ht="15">
      <c r="A8" s="213" t="s">
        <v>85</v>
      </c>
      <c r="B8" s="213"/>
      <c r="C8" s="213"/>
      <c r="D8" s="213"/>
      <c r="E8" s="202" t="s">
        <v>86</v>
      </c>
      <c r="F8" s="202"/>
      <c r="G8" s="202"/>
      <c r="H8" s="14"/>
      <c r="I8" s="202" t="s">
        <v>87</v>
      </c>
      <c r="J8" s="202"/>
      <c r="K8" s="202"/>
      <c r="L8" s="14"/>
      <c r="M8" s="202" t="s">
        <v>76</v>
      </c>
      <c r="N8" s="202"/>
      <c r="O8" s="202"/>
      <c r="P8" s="14"/>
      <c r="Q8" s="202" t="s">
        <v>58</v>
      </c>
      <c r="R8" s="202"/>
      <c r="S8" s="202"/>
      <c r="T8" s="14"/>
      <c r="U8" s="202" t="s">
        <v>65</v>
      </c>
      <c r="V8" s="202"/>
      <c r="W8" s="202"/>
    </row>
    <row r="9" spans="1:23" ht="15">
      <c r="A9" s="213"/>
      <c r="B9" s="213"/>
      <c r="C9" s="213"/>
      <c r="D9" s="213"/>
      <c r="E9" s="202"/>
      <c r="F9" s="202"/>
      <c r="G9" s="202"/>
      <c r="H9" s="14"/>
      <c r="I9" s="202"/>
      <c r="J9" s="202"/>
      <c r="K9" s="202"/>
      <c r="L9" s="14"/>
      <c r="M9" s="202"/>
      <c r="N9" s="202"/>
      <c r="O9" s="202"/>
      <c r="P9" s="14"/>
      <c r="Q9" s="202"/>
      <c r="R9" s="202"/>
      <c r="S9" s="202"/>
      <c r="T9" s="14"/>
      <c r="U9" s="202"/>
      <c r="V9" s="202"/>
      <c r="W9" s="202"/>
    </row>
    <row r="10" spans="1:82" ht="15">
      <c r="A10" s="213"/>
      <c r="B10" s="213"/>
      <c r="C10" s="213"/>
      <c r="D10" s="213"/>
      <c r="E10" s="209">
        <f>Basics!W5</f>
        <v>0</v>
      </c>
      <c r="F10" s="210"/>
      <c r="G10" s="211"/>
      <c r="H10" s="23" t="s">
        <v>73</v>
      </c>
      <c r="I10" s="214">
        <f>IF(Basics!$AS$16="","",Basics!$AS$16)</f>
        <v>-5</v>
      </c>
      <c r="J10" s="215"/>
      <c r="K10" s="216"/>
      <c r="L10" s="23" t="s">
        <v>73</v>
      </c>
      <c r="M10" s="157"/>
      <c r="N10" s="158"/>
      <c r="O10" s="159"/>
      <c r="P10" s="23" t="s">
        <v>73</v>
      </c>
      <c r="Q10" s="157"/>
      <c r="R10" s="158"/>
      <c r="S10" s="159"/>
      <c r="T10" s="23" t="s">
        <v>77</v>
      </c>
      <c r="U10" s="209">
        <f>E10+I10+M10+Q10</f>
        <v>-5</v>
      </c>
      <c r="V10" s="210"/>
      <c r="W10" s="211"/>
      <c r="X10" s="17"/>
      <c r="Y10" s="17"/>
      <c r="Z10" s="17"/>
      <c r="AA10" s="17"/>
      <c r="AB10" s="17"/>
      <c r="AC10" s="17"/>
      <c r="AD10" s="17"/>
      <c r="AE10" s="17"/>
      <c r="AF10" s="17"/>
      <c r="AG10" s="17"/>
      <c r="AH10" s="17"/>
      <c r="AI10" s="17"/>
      <c r="AJ10" s="17"/>
      <c r="AK10" s="17"/>
      <c r="AL10" s="17"/>
      <c r="AM10" s="17"/>
      <c r="AN10" s="17"/>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row>
    <row r="11" spans="1:47" ht="15" customHeight="1">
      <c r="A11" s="213" t="s">
        <v>88</v>
      </c>
      <c r="B11" s="213"/>
      <c r="C11" s="213"/>
      <c r="D11" s="213"/>
      <c r="E11" s="202" t="s">
        <v>93</v>
      </c>
      <c r="F11" s="202"/>
      <c r="G11" s="202"/>
      <c r="H11" s="14"/>
      <c r="I11" s="202" t="s">
        <v>94</v>
      </c>
      <c r="J11" s="202"/>
      <c r="K11" s="202"/>
      <c r="L11" s="14"/>
      <c r="M11" s="202" t="s">
        <v>95</v>
      </c>
      <c r="N11" s="202"/>
      <c r="O11" s="202"/>
      <c r="P11" s="14"/>
      <c r="Q11" s="202" t="str">
        <f>IF(Equip!N4="Light","Ability Bonus: "&amp;IF(Basics!AS16&gt;Basics!AS17,"Dex","Int"),"No Ability Bonus")</f>
        <v>No Ability Bonus</v>
      </c>
      <c r="R11" s="202"/>
      <c r="S11" s="202"/>
      <c r="T11" s="14"/>
      <c r="U11" s="202" t="s">
        <v>96</v>
      </c>
      <c r="V11" s="202"/>
      <c r="W11" s="202"/>
      <c r="X11" s="14"/>
      <c r="Y11" s="202" t="s">
        <v>97</v>
      </c>
      <c r="Z11" s="202"/>
      <c r="AA11" s="202"/>
      <c r="AB11" s="14"/>
      <c r="AC11" s="202" t="s">
        <v>98</v>
      </c>
      <c r="AD11" s="202"/>
      <c r="AE11" s="202"/>
      <c r="AF11" s="14"/>
      <c r="AG11" s="202" t="s">
        <v>98</v>
      </c>
      <c r="AH11" s="202"/>
      <c r="AI11" s="202"/>
      <c r="AJ11" s="14"/>
      <c r="AK11" s="202" t="s">
        <v>65</v>
      </c>
      <c r="AL11" s="202"/>
      <c r="AM11" s="202"/>
      <c r="AN11" s="18"/>
      <c r="AO11" s="18"/>
      <c r="AP11" s="18"/>
      <c r="AQ11" s="18"/>
      <c r="AR11" s="18"/>
      <c r="AS11" s="18"/>
      <c r="AT11" s="18"/>
      <c r="AU11" s="18"/>
    </row>
    <row r="12" spans="1:47" ht="15">
      <c r="A12" s="213"/>
      <c r="B12" s="213"/>
      <c r="C12" s="213"/>
      <c r="D12" s="213"/>
      <c r="E12" s="202"/>
      <c r="F12" s="202"/>
      <c r="G12" s="202"/>
      <c r="H12" s="14"/>
      <c r="I12" s="202"/>
      <c r="J12" s="202"/>
      <c r="K12" s="202"/>
      <c r="L12" s="14"/>
      <c r="M12" s="202"/>
      <c r="N12" s="202"/>
      <c r="O12" s="202"/>
      <c r="P12" s="14"/>
      <c r="Q12" s="202"/>
      <c r="R12" s="202"/>
      <c r="S12" s="202"/>
      <c r="T12" s="14"/>
      <c r="U12" s="202"/>
      <c r="V12" s="202"/>
      <c r="W12" s="202"/>
      <c r="X12" s="14"/>
      <c r="Y12" s="202"/>
      <c r="Z12" s="202"/>
      <c r="AA12" s="202"/>
      <c r="AB12" s="14"/>
      <c r="AC12" s="202"/>
      <c r="AD12" s="202"/>
      <c r="AE12" s="202"/>
      <c r="AF12" s="14"/>
      <c r="AG12" s="202"/>
      <c r="AH12" s="202"/>
      <c r="AI12" s="202"/>
      <c r="AJ12" s="14"/>
      <c r="AK12" s="202"/>
      <c r="AL12" s="202"/>
      <c r="AM12" s="202"/>
      <c r="AN12" s="18"/>
      <c r="AO12" s="18"/>
      <c r="AP12" s="18"/>
      <c r="AQ12" s="18"/>
      <c r="AR12" s="18"/>
      <c r="AS12" s="18"/>
      <c r="AT12" s="18"/>
      <c r="AU12" s="18"/>
    </row>
    <row r="13" spans="1:82" ht="15">
      <c r="A13" s="213"/>
      <c r="B13" s="213"/>
      <c r="C13" s="213"/>
      <c r="D13" s="213"/>
      <c r="E13" s="209">
        <f>10+Basics!W5</f>
        <v>10</v>
      </c>
      <c r="F13" s="210"/>
      <c r="G13" s="211"/>
      <c r="H13" s="23" t="s">
        <v>73</v>
      </c>
      <c r="I13" s="208">
        <f>Equip!R4</f>
        <v>0</v>
      </c>
      <c r="J13" s="208"/>
      <c r="K13" s="208"/>
      <c r="L13" s="23" t="s">
        <v>73</v>
      </c>
      <c r="M13" s="208">
        <f>Equip!R5</f>
        <v>0</v>
      </c>
      <c r="N13" s="208"/>
      <c r="O13" s="208"/>
      <c r="P13" s="23" t="s">
        <v>73</v>
      </c>
      <c r="Q13" s="208">
        <f>IF(Equip!N4="Light",IF(Basics!AS16&gt;Basics!AS17,Basics!AS16,Basics!AS17),0)</f>
        <v>0</v>
      </c>
      <c r="R13" s="208"/>
      <c r="S13" s="208"/>
      <c r="T13" s="23" t="s">
        <v>73</v>
      </c>
      <c r="U13" s="204"/>
      <c r="V13" s="204"/>
      <c r="W13" s="204"/>
      <c r="X13" s="23" t="s">
        <v>73</v>
      </c>
      <c r="Y13" s="208">
        <f>IF(Equip!AR4="",0,Equip!AR4)</f>
        <v>0</v>
      </c>
      <c r="Z13" s="208"/>
      <c r="AA13" s="208"/>
      <c r="AB13" s="23" t="s">
        <v>73</v>
      </c>
      <c r="AC13" s="204"/>
      <c r="AD13" s="204"/>
      <c r="AE13" s="204"/>
      <c r="AF13" s="23" t="s">
        <v>73</v>
      </c>
      <c r="AG13" s="204"/>
      <c r="AH13" s="204"/>
      <c r="AI13" s="204"/>
      <c r="AJ13" s="23" t="s">
        <v>77</v>
      </c>
      <c r="AK13" s="209">
        <f>E13+I13+M13+Q13+U13+Y13+AC13+AG13</f>
        <v>10</v>
      </c>
      <c r="AL13" s="210"/>
      <c r="AM13" s="211"/>
      <c r="AN13" s="2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row>
    <row r="14" spans="1:47" ht="15">
      <c r="A14" s="213" t="s">
        <v>89</v>
      </c>
      <c r="B14" s="213"/>
      <c r="C14" s="213"/>
      <c r="D14" s="213"/>
      <c r="E14" s="202" t="s">
        <v>93</v>
      </c>
      <c r="F14" s="202"/>
      <c r="G14" s="202"/>
      <c r="H14" s="14"/>
      <c r="I14" s="212" t="str">
        <f>"Ability Bonus: "&amp;IF(Basics!$AS$14&gt;Basics!$AS$15,"Str","Con")</f>
        <v>Ability Bonus: Con</v>
      </c>
      <c r="J14" s="212"/>
      <c r="K14" s="212"/>
      <c r="L14" s="14"/>
      <c r="M14" s="202" t="s">
        <v>99</v>
      </c>
      <c r="N14" s="202"/>
      <c r="O14" s="202"/>
      <c r="P14" s="14"/>
      <c r="Q14" s="202" t="s">
        <v>100</v>
      </c>
      <c r="R14" s="202"/>
      <c r="S14" s="202"/>
      <c r="T14" s="14"/>
      <c r="U14" s="202" t="s">
        <v>96</v>
      </c>
      <c r="V14" s="202"/>
      <c r="W14" s="202"/>
      <c r="X14" s="14"/>
      <c r="Y14" s="202" t="s">
        <v>97</v>
      </c>
      <c r="Z14" s="202"/>
      <c r="AA14" s="202"/>
      <c r="AB14" s="14"/>
      <c r="AC14" s="202" t="s">
        <v>98</v>
      </c>
      <c r="AD14" s="202"/>
      <c r="AE14" s="202"/>
      <c r="AF14" s="14"/>
      <c r="AG14" s="202" t="s">
        <v>65</v>
      </c>
      <c r="AH14" s="202"/>
      <c r="AI14" s="202"/>
      <c r="AJ14" s="20"/>
      <c r="AK14" s="20"/>
      <c r="AL14" s="20"/>
      <c r="AM14" s="20"/>
      <c r="AN14" s="20"/>
      <c r="AO14" s="20"/>
      <c r="AP14" s="21"/>
      <c r="AQ14" s="21"/>
      <c r="AR14" s="21"/>
      <c r="AS14" s="19"/>
      <c r="AT14" s="19"/>
      <c r="AU14" s="19"/>
    </row>
    <row r="15" spans="1:47" ht="15">
      <c r="A15" s="213"/>
      <c r="B15" s="213"/>
      <c r="C15" s="213"/>
      <c r="D15" s="213"/>
      <c r="E15" s="202"/>
      <c r="F15" s="202"/>
      <c r="G15" s="202"/>
      <c r="H15" s="14"/>
      <c r="I15" s="212"/>
      <c r="J15" s="212"/>
      <c r="K15" s="212"/>
      <c r="L15" s="14"/>
      <c r="M15" s="202"/>
      <c r="N15" s="202"/>
      <c r="O15" s="202"/>
      <c r="P15" s="14"/>
      <c r="Q15" s="202"/>
      <c r="R15" s="202"/>
      <c r="S15" s="202"/>
      <c r="T15" s="14"/>
      <c r="U15" s="202"/>
      <c r="V15" s="202"/>
      <c r="W15" s="202"/>
      <c r="X15" s="14"/>
      <c r="Y15" s="202"/>
      <c r="Z15" s="202"/>
      <c r="AA15" s="202"/>
      <c r="AB15" s="14"/>
      <c r="AC15" s="202"/>
      <c r="AD15" s="202"/>
      <c r="AE15" s="202"/>
      <c r="AF15" s="14"/>
      <c r="AG15" s="202"/>
      <c r="AH15" s="202"/>
      <c r="AI15" s="202"/>
      <c r="AJ15" s="20"/>
      <c r="AK15" s="20"/>
      <c r="AL15" s="20"/>
      <c r="AM15" s="20"/>
      <c r="AN15" s="20"/>
      <c r="AO15" s="20"/>
      <c r="AP15" s="21"/>
      <c r="AQ15" s="21"/>
      <c r="AR15" s="21"/>
      <c r="AS15" s="19"/>
      <c r="AT15" s="19"/>
      <c r="AU15" s="19"/>
    </row>
    <row r="16" spans="1:82" ht="15">
      <c r="A16" s="213"/>
      <c r="B16" s="213"/>
      <c r="C16" s="213"/>
      <c r="D16" s="213"/>
      <c r="E16" s="209">
        <f>10+Basics!$W$5</f>
        <v>10</v>
      </c>
      <c r="F16" s="210"/>
      <c r="G16" s="211"/>
      <c r="H16" s="23" t="s">
        <v>73</v>
      </c>
      <c r="I16" s="208">
        <f>IF(Basics!$AS$14&gt;Basics!$AS$15,Basics!$AS$14,Basics!$AS$15)</f>
        <v>-5</v>
      </c>
      <c r="J16" s="208"/>
      <c r="K16" s="208"/>
      <c r="L16" s="23" t="s">
        <v>73</v>
      </c>
      <c r="M16" s="208">
        <f>IF(Basics!E4="",0,VLOOKUP(Basics!E4,Data!A12:U19,16,0))</f>
        <v>0</v>
      </c>
      <c r="N16" s="208"/>
      <c r="O16" s="208"/>
      <c r="P16" s="23" t="s">
        <v>73</v>
      </c>
      <c r="Q16" s="208">
        <f>IF(Basics!$E$1="Human",1,0)</f>
        <v>0</v>
      </c>
      <c r="R16" s="208"/>
      <c r="S16" s="208"/>
      <c r="T16" s="23" t="s">
        <v>73</v>
      </c>
      <c r="U16" s="204"/>
      <c r="V16" s="204"/>
      <c r="W16" s="204"/>
      <c r="X16" s="23" t="s">
        <v>73</v>
      </c>
      <c r="Y16" s="208"/>
      <c r="Z16" s="208"/>
      <c r="AA16" s="208"/>
      <c r="AB16" s="23" t="s">
        <v>73</v>
      </c>
      <c r="AC16" s="204"/>
      <c r="AD16" s="204"/>
      <c r="AE16" s="204"/>
      <c r="AF16" s="23" t="s">
        <v>77</v>
      </c>
      <c r="AG16" s="209">
        <f>E16+I16+M16+Q16+U16+Y16+AC16</f>
        <v>5</v>
      </c>
      <c r="AH16" s="210"/>
      <c r="AI16" s="211"/>
      <c r="AJ16" s="20"/>
      <c r="AK16" s="20"/>
      <c r="AL16" s="20"/>
      <c r="AM16" s="20"/>
      <c r="AN16" s="2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row>
    <row r="17" spans="1:47" ht="15">
      <c r="A17" s="213" t="s">
        <v>90</v>
      </c>
      <c r="B17" s="213"/>
      <c r="C17" s="213"/>
      <c r="D17" s="213"/>
      <c r="E17" s="202" t="s">
        <v>93</v>
      </c>
      <c r="F17" s="202"/>
      <c r="G17" s="202"/>
      <c r="H17" s="14"/>
      <c r="I17" s="212" t="str">
        <f>"Ability Bonus: "&amp;IF(Basics!$AS$16&gt;Basics!$AS$17,"Dex","Int")</f>
        <v>Ability Bonus: Int</v>
      </c>
      <c r="J17" s="212"/>
      <c r="K17" s="212"/>
      <c r="L17" s="14"/>
      <c r="M17" s="202" t="s">
        <v>99</v>
      </c>
      <c r="N17" s="202"/>
      <c r="O17" s="202"/>
      <c r="P17" s="14"/>
      <c r="Q17" s="202" t="s">
        <v>100</v>
      </c>
      <c r="R17" s="202"/>
      <c r="S17" s="202"/>
      <c r="T17" s="14"/>
      <c r="U17" s="202" t="s">
        <v>96</v>
      </c>
      <c r="V17" s="202"/>
      <c r="W17" s="202"/>
      <c r="X17" s="14"/>
      <c r="Y17" s="202" t="s">
        <v>97</v>
      </c>
      <c r="Z17" s="202"/>
      <c r="AA17" s="202"/>
      <c r="AB17" s="14"/>
      <c r="AC17" s="202" t="s">
        <v>98</v>
      </c>
      <c r="AD17" s="202"/>
      <c r="AE17" s="202"/>
      <c r="AF17" s="14"/>
      <c r="AG17" s="202" t="s">
        <v>65</v>
      </c>
      <c r="AH17" s="202"/>
      <c r="AI17" s="202"/>
      <c r="AJ17" s="20"/>
      <c r="AK17" s="20"/>
      <c r="AL17" s="20"/>
      <c r="AM17" s="20"/>
      <c r="AN17" s="20"/>
      <c r="AO17" s="20"/>
      <c r="AP17" s="21"/>
      <c r="AQ17" s="21"/>
      <c r="AR17" s="21"/>
      <c r="AS17" s="19"/>
      <c r="AT17" s="19"/>
      <c r="AU17" s="19"/>
    </row>
    <row r="18" spans="1:47" ht="15">
      <c r="A18" s="213"/>
      <c r="B18" s="213"/>
      <c r="C18" s="213"/>
      <c r="D18" s="213"/>
      <c r="E18" s="202"/>
      <c r="F18" s="202"/>
      <c r="G18" s="202"/>
      <c r="H18" s="14"/>
      <c r="I18" s="212"/>
      <c r="J18" s="212"/>
      <c r="K18" s="212"/>
      <c r="L18" s="14"/>
      <c r="M18" s="202"/>
      <c r="N18" s="202"/>
      <c r="O18" s="202"/>
      <c r="P18" s="14"/>
      <c r="Q18" s="202"/>
      <c r="R18" s="202"/>
      <c r="S18" s="202"/>
      <c r="T18" s="14"/>
      <c r="U18" s="202"/>
      <c r="V18" s="202"/>
      <c r="W18" s="202"/>
      <c r="X18" s="14"/>
      <c r="Y18" s="202"/>
      <c r="Z18" s="202"/>
      <c r="AA18" s="202"/>
      <c r="AB18" s="14"/>
      <c r="AC18" s="202"/>
      <c r="AD18" s="202"/>
      <c r="AE18" s="202"/>
      <c r="AF18" s="14"/>
      <c r="AG18" s="202"/>
      <c r="AH18" s="202"/>
      <c r="AI18" s="202"/>
      <c r="AJ18" s="20"/>
      <c r="AK18" s="20"/>
      <c r="AL18" s="20"/>
      <c r="AM18" s="20"/>
      <c r="AN18" s="20"/>
      <c r="AO18" s="20"/>
      <c r="AP18" s="21"/>
      <c r="AQ18" s="21"/>
      <c r="AR18" s="21"/>
      <c r="AS18" s="19"/>
      <c r="AT18" s="19"/>
      <c r="AU18" s="19"/>
    </row>
    <row r="19" spans="1:82" ht="15">
      <c r="A19" s="213"/>
      <c r="B19" s="213"/>
      <c r="C19" s="213"/>
      <c r="D19" s="213"/>
      <c r="E19" s="209">
        <f>10+Basics!$W$5</f>
        <v>10</v>
      </c>
      <c r="F19" s="210"/>
      <c r="G19" s="211"/>
      <c r="H19" s="23" t="s">
        <v>73</v>
      </c>
      <c r="I19" s="208">
        <f>IF(Basics!$AS$16&gt;Basics!$AS$17,Basics!$AS$16,Basics!$AS$17)</f>
        <v>-5</v>
      </c>
      <c r="J19" s="208"/>
      <c r="K19" s="208"/>
      <c r="L19" s="23" t="s">
        <v>73</v>
      </c>
      <c r="M19" s="208">
        <f>IF(Basics!$E$4="",0,VLOOKUP(Basics!$E$4,Data!$A$12:$U$19,18,0))</f>
        <v>0</v>
      </c>
      <c r="N19" s="208"/>
      <c r="O19" s="208"/>
      <c r="P19" s="23" t="s">
        <v>73</v>
      </c>
      <c r="Q19" s="208">
        <f>IF(Basics!$E$1="Human",1,0)</f>
        <v>0</v>
      </c>
      <c r="R19" s="208"/>
      <c r="S19" s="208"/>
      <c r="T19" s="23" t="s">
        <v>73</v>
      </c>
      <c r="U19" s="204"/>
      <c r="V19" s="204"/>
      <c r="W19" s="204"/>
      <c r="X19" s="23" t="s">
        <v>73</v>
      </c>
      <c r="Y19" s="208"/>
      <c r="Z19" s="208"/>
      <c r="AA19" s="208"/>
      <c r="AB19" s="23" t="s">
        <v>73</v>
      </c>
      <c r="AC19" s="204"/>
      <c r="AD19" s="204"/>
      <c r="AE19" s="204"/>
      <c r="AF19" s="23" t="s">
        <v>77</v>
      </c>
      <c r="AG19" s="209">
        <f>E19+I19+M19+Q19+U19+Y19+AC19</f>
        <v>5</v>
      </c>
      <c r="AH19" s="210"/>
      <c r="AI19" s="211"/>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row>
    <row r="20" spans="1:35" ht="15">
      <c r="A20" s="213" t="s">
        <v>91</v>
      </c>
      <c r="B20" s="213"/>
      <c r="C20" s="213"/>
      <c r="D20" s="213"/>
      <c r="E20" s="202" t="s">
        <v>93</v>
      </c>
      <c r="F20" s="202"/>
      <c r="G20" s="202"/>
      <c r="H20" s="14"/>
      <c r="I20" s="212" t="str">
        <f>"Ability Bonus: "&amp;IF(Basics!$AS$18&gt;Basics!$AS$19,"Wis","Cha")</f>
        <v>Ability Bonus: Cha</v>
      </c>
      <c r="J20" s="212"/>
      <c r="K20" s="212"/>
      <c r="L20" s="14"/>
      <c r="M20" s="202" t="s">
        <v>99</v>
      </c>
      <c r="N20" s="202"/>
      <c r="O20" s="202"/>
      <c r="P20" s="14"/>
      <c r="Q20" s="202" t="s">
        <v>100</v>
      </c>
      <c r="R20" s="202"/>
      <c r="S20" s="202"/>
      <c r="T20" s="14"/>
      <c r="U20" s="202" t="s">
        <v>96</v>
      </c>
      <c r="V20" s="202"/>
      <c r="W20" s="202"/>
      <c r="X20" s="14"/>
      <c r="Y20" s="202" t="s">
        <v>97</v>
      </c>
      <c r="Z20" s="202"/>
      <c r="AA20" s="202"/>
      <c r="AB20" s="14"/>
      <c r="AC20" s="202" t="s">
        <v>98</v>
      </c>
      <c r="AD20" s="202"/>
      <c r="AE20" s="202"/>
      <c r="AF20" s="14"/>
      <c r="AG20" s="202" t="s">
        <v>65</v>
      </c>
      <c r="AH20" s="202"/>
      <c r="AI20" s="202"/>
    </row>
    <row r="21" spans="1:35" ht="15">
      <c r="A21" s="213"/>
      <c r="B21" s="213"/>
      <c r="C21" s="213"/>
      <c r="D21" s="213"/>
      <c r="E21" s="202"/>
      <c r="F21" s="202"/>
      <c r="G21" s="202"/>
      <c r="H21" s="14"/>
      <c r="I21" s="212"/>
      <c r="J21" s="212"/>
      <c r="K21" s="212"/>
      <c r="L21" s="14"/>
      <c r="M21" s="202"/>
      <c r="N21" s="202"/>
      <c r="O21" s="202"/>
      <c r="P21" s="14"/>
      <c r="Q21" s="202"/>
      <c r="R21" s="202"/>
      <c r="S21" s="202"/>
      <c r="T21" s="14"/>
      <c r="U21" s="202"/>
      <c r="V21" s="202"/>
      <c r="W21" s="202"/>
      <c r="X21" s="14"/>
      <c r="Y21" s="202"/>
      <c r="Z21" s="202"/>
      <c r="AA21" s="202"/>
      <c r="AB21" s="14"/>
      <c r="AC21" s="202"/>
      <c r="AD21" s="202"/>
      <c r="AE21" s="202"/>
      <c r="AF21" s="14"/>
      <c r="AG21" s="202"/>
      <c r="AH21" s="202"/>
      <c r="AI21" s="202"/>
    </row>
    <row r="22" spans="1:82" ht="15">
      <c r="A22" s="213"/>
      <c r="B22" s="213"/>
      <c r="C22" s="213"/>
      <c r="D22" s="213"/>
      <c r="E22" s="209">
        <f>10+Basics!$W$5</f>
        <v>10</v>
      </c>
      <c r="F22" s="210"/>
      <c r="G22" s="211"/>
      <c r="H22" s="23" t="s">
        <v>73</v>
      </c>
      <c r="I22" s="208">
        <f>IF(Basics!$AS$18&gt;Basics!$AS$19,Basics!$AS$18,Basics!$AS$19)</f>
        <v>-5</v>
      </c>
      <c r="J22" s="208"/>
      <c r="K22" s="208"/>
      <c r="L22" s="23" t="s">
        <v>73</v>
      </c>
      <c r="M22" s="208">
        <f>IF(Basics!$E$4="",0,VLOOKUP(Basics!$E$4,Data!$A$12:$U$19,20,0))</f>
        <v>0</v>
      </c>
      <c r="N22" s="208"/>
      <c r="O22" s="208"/>
      <c r="P22" s="23" t="s">
        <v>73</v>
      </c>
      <c r="Q22" s="208">
        <f>IF(Basics!$E$1="Human",1,IF(Basics!$E$1="Eladrin",1,0))</f>
        <v>0</v>
      </c>
      <c r="R22" s="208"/>
      <c r="S22" s="208"/>
      <c r="T22" s="23" t="s">
        <v>73</v>
      </c>
      <c r="U22" s="204"/>
      <c r="V22" s="204"/>
      <c r="W22" s="204"/>
      <c r="X22" s="23" t="s">
        <v>73</v>
      </c>
      <c r="Y22" s="208"/>
      <c r="Z22" s="208"/>
      <c r="AA22" s="208"/>
      <c r="AB22" s="23" t="s">
        <v>73</v>
      </c>
      <c r="AC22" s="204"/>
      <c r="AD22" s="204"/>
      <c r="AE22" s="204"/>
      <c r="AF22" s="23" t="s">
        <v>77</v>
      </c>
      <c r="AG22" s="209">
        <f>E22+I22+M22+Q22+U22+Y22+AC22</f>
        <v>5</v>
      </c>
      <c r="AH22" s="210"/>
      <c r="AI22" s="211"/>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row>
    <row r="23" spans="1:23" ht="15">
      <c r="A23" s="213" t="s">
        <v>92</v>
      </c>
      <c r="B23" s="213"/>
      <c r="C23" s="213"/>
      <c r="D23" s="213"/>
      <c r="E23" s="202" t="s">
        <v>72</v>
      </c>
      <c r="F23" s="202"/>
      <c r="G23" s="202"/>
      <c r="H23" s="14"/>
      <c r="I23" s="202" t="s">
        <v>107</v>
      </c>
      <c r="J23" s="202"/>
      <c r="K23" s="202"/>
      <c r="L23" s="14"/>
      <c r="M23" s="202" t="s">
        <v>108</v>
      </c>
      <c r="N23" s="202"/>
      <c r="O23" s="202"/>
      <c r="P23" s="14"/>
      <c r="Q23" s="202" t="s">
        <v>98</v>
      </c>
      <c r="R23" s="202"/>
      <c r="S23" s="202"/>
      <c r="T23" s="14"/>
      <c r="U23" s="202" t="s">
        <v>65</v>
      </c>
      <c r="V23" s="202"/>
      <c r="W23" s="202"/>
    </row>
    <row r="24" spans="1:23" ht="15">
      <c r="A24" s="213"/>
      <c r="B24" s="213"/>
      <c r="C24" s="213"/>
      <c r="D24" s="213"/>
      <c r="E24" s="202"/>
      <c r="F24" s="202"/>
      <c r="G24" s="202"/>
      <c r="H24" s="14"/>
      <c r="I24" s="202"/>
      <c r="J24" s="202"/>
      <c r="K24" s="202"/>
      <c r="L24" s="14"/>
      <c r="M24" s="202"/>
      <c r="N24" s="202"/>
      <c r="O24" s="202"/>
      <c r="P24" s="14"/>
      <c r="Q24" s="202"/>
      <c r="R24" s="202"/>
      <c r="S24" s="202"/>
      <c r="T24" s="14"/>
      <c r="U24" s="202"/>
      <c r="V24" s="202"/>
      <c r="W24" s="202"/>
    </row>
    <row r="25" spans="1:82" ht="15">
      <c r="A25" s="213"/>
      <c r="B25" s="213"/>
      <c r="C25" s="213"/>
      <c r="D25" s="213"/>
      <c r="E25" s="209">
        <f>IF(Basics!E1="","",VLOOKUP(Basics!E1,Data!A3:AE10,30,0))</f>
      </c>
      <c r="F25" s="210"/>
      <c r="G25" s="211"/>
      <c r="H25" s="23" t="s">
        <v>106</v>
      </c>
      <c r="I25" s="203">
        <f>IF(Equip!Z4="",0,Equip!Z4)</f>
        <v>0</v>
      </c>
      <c r="J25" s="203"/>
      <c r="K25" s="203"/>
      <c r="L25" s="23" t="s">
        <v>73</v>
      </c>
      <c r="M25" s="204"/>
      <c r="N25" s="204"/>
      <c r="O25" s="204"/>
      <c r="P25" s="23" t="s">
        <v>73</v>
      </c>
      <c r="Q25" s="204"/>
      <c r="R25" s="204"/>
      <c r="S25" s="204"/>
      <c r="T25" s="23" t="s">
        <v>77</v>
      </c>
      <c r="U25" s="205">
        <f>IF(E25="","",E25-I25+M25+Q25)</f>
      </c>
      <c r="V25" s="206"/>
      <c r="W25" s="207"/>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row>
    <row r="26" spans="2:13" ht="15">
      <c r="B26" s="13"/>
      <c r="C26" s="13"/>
      <c r="D26" s="13"/>
      <c r="E26" s="21"/>
      <c r="F26" s="22"/>
      <c r="G26" s="22"/>
      <c r="H26" s="13"/>
      <c r="I26" s="13"/>
      <c r="J26" s="13"/>
      <c r="K26" s="21"/>
      <c r="L26" s="22"/>
      <c r="M26" s="22"/>
    </row>
    <row r="27" spans="2:13" ht="15">
      <c r="B27" s="13"/>
      <c r="C27" s="13"/>
      <c r="D27" s="13"/>
      <c r="E27" s="21"/>
      <c r="F27" s="22"/>
      <c r="G27" s="22"/>
      <c r="H27" s="13"/>
      <c r="I27" s="13"/>
      <c r="J27" s="13"/>
      <c r="K27" s="21"/>
      <c r="L27" s="22"/>
      <c r="M27" s="22"/>
    </row>
    <row r="28" spans="2:13" ht="15">
      <c r="B28" s="13"/>
      <c r="C28" s="13"/>
      <c r="D28" s="13"/>
      <c r="E28" s="21"/>
      <c r="F28" s="22"/>
      <c r="G28" s="22"/>
      <c r="H28" s="13"/>
      <c r="I28" s="13"/>
      <c r="J28" s="13"/>
      <c r="K28" s="21"/>
      <c r="L28" s="22"/>
      <c r="M28" s="22"/>
    </row>
  </sheetData>
  <sheetProtection/>
  <mergeCells count="127">
    <mergeCell ref="A1:AU1"/>
    <mergeCell ref="Y2:AA3"/>
    <mergeCell ref="A3:D4"/>
    <mergeCell ref="AG17:AI18"/>
    <mergeCell ref="U17:W18"/>
    <mergeCell ref="Y17:AA18"/>
    <mergeCell ref="AC17:AE18"/>
    <mergeCell ref="E17:G18"/>
    <mergeCell ref="I17:K18"/>
    <mergeCell ref="M17:O18"/>
    <mergeCell ref="Q17:S18"/>
    <mergeCell ref="AG16:AI16"/>
    <mergeCell ref="U16:W16"/>
    <mergeCell ref="Y16:AA16"/>
    <mergeCell ref="AC16:AE16"/>
    <mergeCell ref="E16:G16"/>
    <mergeCell ref="Q16:S16"/>
    <mergeCell ref="M2:O3"/>
    <mergeCell ref="M4:O4"/>
    <mergeCell ref="Q2:S3"/>
    <mergeCell ref="Q4:S4"/>
    <mergeCell ref="U2:W3"/>
    <mergeCell ref="U4:W4"/>
    <mergeCell ref="E25:G25"/>
    <mergeCell ref="A23:D25"/>
    <mergeCell ref="E23:G24"/>
    <mergeCell ref="I23:K24"/>
    <mergeCell ref="Q19:S19"/>
    <mergeCell ref="E19:G19"/>
    <mergeCell ref="I19:K19"/>
    <mergeCell ref="M19:O19"/>
    <mergeCell ref="A17:D19"/>
    <mergeCell ref="A20:D22"/>
    <mergeCell ref="E13:G13"/>
    <mergeCell ref="Q13:S13"/>
    <mergeCell ref="E11:G12"/>
    <mergeCell ref="Q11:S12"/>
    <mergeCell ref="M7:O7"/>
    <mergeCell ref="Q7:S7"/>
    <mergeCell ref="M8:O9"/>
    <mergeCell ref="Q8:S9"/>
    <mergeCell ref="E2:G3"/>
    <mergeCell ref="E4:G4"/>
    <mergeCell ref="I2:K3"/>
    <mergeCell ref="A2:D2"/>
    <mergeCell ref="Y4:AA4"/>
    <mergeCell ref="A5:D7"/>
    <mergeCell ref="E5:G6"/>
    <mergeCell ref="I5:K6"/>
    <mergeCell ref="E7:G7"/>
    <mergeCell ref="I7:K7"/>
    <mergeCell ref="M5:O6"/>
    <mergeCell ref="Q5:S6"/>
    <mergeCell ref="U5:W6"/>
    <mergeCell ref="I4:K4"/>
    <mergeCell ref="U7:W7"/>
    <mergeCell ref="A8:D10"/>
    <mergeCell ref="E8:G9"/>
    <mergeCell ref="E10:G10"/>
    <mergeCell ref="I8:K9"/>
    <mergeCell ref="I10:K10"/>
    <mergeCell ref="U8:W9"/>
    <mergeCell ref="M10:O10"/>
    <mergeCell ref="Q10:S10"/>
    <mergeCell ref="U10:W10"/>
    <mergeCell ref="A11:D13"/>
    <mergeCell ref="A14:D16"/>
    <mergeCell ref="I11:K12"/>
    <mergeCell ref="M11:O12"/>
    <mergeCell ref="I13:K13"/>
    <mergeCell ref="M13:O13"/>
    <mergeCell ref="AK11:AM12"/>
    <mergeCell ref="AK13:AM13"/>
    <mergeCell ref="E14:G15"/>
    <mergeCell ref="I14:K15"/>
    <mergeCell ref="I16:K16"/>
    <mergeCell ref="M14:O15"/>
    <mergeCell ref="M16:O16"/>
    <mergeCell ref="Q14:S15"/>
    <mergeCell ref="U14:W15"/>
    <mergeCell ref="Y14:AA15"/>
    <mergeCell ref="U11:W12"/>
    <mergeCell ref="U13:W13"/>
    <mergeCell ref="Y11:AA12"/>
    <mergeCell ref="AC11:AE12"/>
    <mergeCell ref="AG11:AI12"/>
    <mergeCell ref="Y13:AA13"/>
    <mergeCell ref="AC13:AE13"/>
    <mergeCell ref="AG13:AI13"/>
    <mergeCell ref="AG14:AI15"/>
    <mergeCell ref="AC14:AE15"/>
    <mergeCell ref="E22:G22"/>
    <mergeCell ref="I22:K22"/>
    <mergeCell ref="M22:O22"/>
    <mergeCell ref="Q22:S22"/>
    <mergeCell ref="U22:W22"/>
    <mergeCell ref="Y22:AA22"/>
    <mergeCell ref="AC22:AE22"/>
    <mergeCell ref="AG22:AI22"/>
    <mergeCell ref="U19:W19"/>
    <mergeCell ref="Y19:AA19"/>
    <mergeCell ref="AC19:AE19"/>
    <mergeCell ref="AG19:AI19"/>
    <mergeCell ref="E20:G21"/>
    <mergeCell ref="I20:K21"/>
    <mergeCell ref="M20:O21"/>
    <mergeCell ref="Q20:S21"/>
    <mergeCell ref="U20:W21"/>
    <mergeCell ref="Y20:AA21"/>
    <mergeCell ref="AC20:AE21"/>
    <mergeCell ref="AG20:AI21"/>
    <mergeCell ref="I25:K25"/>
    <mergeCell ref="M23:O24"/>
    <mergeCell ref="Q23:S24"/>
    <mergeCell ref="U23:W24"/>
    <mergeCell ref="M25:O25"/>
    <mergeCell ref="Q25:S25"/>
    <mergeCell ref="U25:W25"/>
    <mergeCell ref="AO19:CD19"/>
    <mergeCell ref="AO22:CD22"/>
    <mergeCell ref="AO25:CD25"/>
    <mergeCell ref="AO3:CD3"/>
    <mergeCell ref="AO4:CD4"/>
    <mergeCell ref="AO7:CD7"/>
    <mergeCell ref="AO10:CD10"/>
    <mergeCell ref="AO13:CD13"/>
    <mergeCell ref="AO16:CD16"/>
  </mergeCells>
  <printOptions/>
  <pageMargins left="0.7" right="0.7" top="0.75" bottom="0.75" header="0.3" footer="0.3"/>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sheetPr codeName="Sheet3"/>
  <dimension ref="A1:CB24"/>
  <sheetViews>
    <sheetView showGridLines="0" zoomScalePageLayoutView="0" workbookViewId="0" topLeftCell="A1">
      <selection activeCell="N4" sqref="N4:P4"/>
    </sheetView>
  </sheetViews>
  <sheetFormatPr defaultColWidth="3.00390625" defaultRowHeight="15"/>
  <sheetData>
    <row r="1" spans="1:47" ht="15">
      <c r="A1" s="218" t="s">
        <v>109</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4"/>
      <c r="AL1" s="24"/>
      <c r="AM1" s="24"/>
      <c r="AN1" s="24"/>
      <c r="AO1" s="24"/>
      <c r="AP1" s="24"/>
      <c r="AQ1" s="24"/>
      <c r="AR1" s="24"/>
      <c r="AS1" s="24"/>
      <c r="AT1" s="24"/>
      <c r="AU1" s="24"/>
    </row>
    <row r="2" spans="6:36" ht="15">
      <c r="F2" s="136" t="s">
        <v>50</v>
      </c>
      <c r="G2" s="136"/>
      <c r="H2" s="136"/>
      <c r="J2" s="136" t="s">
        <v>111</v>
      </c>
      <c r="K2" s="136"/>
      <c r="L2" s="136"/>
      <c r="N2" s="136" t="s">
        <v>112</v>
      </c>
      <c r="O2" s="136"/>
      <c r="P2" s="136"/>
      <c r="R2" s="136" t="s">
        <v>107</v>
      </c>
      <c r="S2" s="136"/>
      <c r="T2" s="136"/>
      <c r="V2" s="136" t="s">
        <v>100</v>
      </c>
      <c r="W2" s="136"/>
      <c r="X2" s="136"/>
      <c r="Z2" s="136" t="s">
        <v>97</v>
      </c>
      <c r="AA2" s="136"/>
      <c r="AB2" s="136"/>
      <c r="AD2" s="136" t="s">
        <v>98</v>
      </c>
      <c r="AE2" s="136"/>
      <c r="AF2" s="136"/>
      <c r="AH2" s="136" t="s">
        <v>65</v>
      </c>
      <c r="AI2" s="136"/>
      <c r="AJ2" s="136"/>
    </row>
    <row r="3" spans="1:80" ht="15">
      <c r="A3" s="196" t="s">
        <v>110</v>
      </c>
      <c r="B3" s="196"/>
      <c r="C3" s="196"/>
      <c r="D3" s="196"/>
      <c r="E3" s="196"/>
      <c r="F3" s="136"/>
      <c r="G3" s="136"/>
      <c r="H3" s="136"/>
      <c r="J3" s="136"/>
      <c r="K3" s="136"/>
      <c r="L3" s="136"/>
      <c r="N3" s="136"/>
      <c r="O3" s="136"/>
      <c r="P3" s="136"/>
      <c r="R3" s="136"/>
      <c r="S3" s="136"/>
      <c r="T3" s="136"/>
      <c r="V3" s="136"/>
      <c r="W3" s="136"/>
      <c r="X3" s="136"/>
      <c r="Z3" s="136"/>
      <c r="AA3" s="136"/>
      <c r="AB3" s="136"/>
      <c r="AD3" s="136"/>
      <c r="AE3" s="136"/>
      <c r="AF3" s="136"/>
      <c r="AH3" s="136"/>
      <c r="AI3" s="136"/>
      <c r="AJ3" s="136"/>
      <c r="AM3" s="201" t="s">
        <v>190</v>
      </c>
      <c r="AN3" s="201"/>
      <c r="AO3" s="201"/>
      <c r="AP3" s="201"/>
      <c r="AQ3" s="201"/>
      <c r="AR3" s="201"/>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1"/>
      <c r="BR3" s="201"/>
      <c r="BS3" s="201"/>
      <c r="BT3" s="201"/>
      <c r="BU3" s="201"/>
      <c r="BV3" s="201"/>
      <c r="BW3" s="201"/>
      <c r="BX3" s="201"/>
      <c r="BY3" s="201"/>
      <c r="BZ3" s="201"/>
      <c r="CA3" s="201"/>
      <c r="CB3" s="201"/>
    </row>
    <row r="4" spans="1:80" ht="15">
      <c r="A4" s="173" t="s">
        <v>114</v>
      </c>
      <c r="B4" s="173"/>
      <c r="C4" s="173"/>
      <c r="D4" s="173"/>
      <c r="E4" s="174"/>
      <c r="F4" s="231" t="s">
        <v>44</v>
      </c>
      <c r="G4" s="232"/>
      <c r="H4" s="233"/>
      <c r="I4" s="8"/>
      <c r="J4" s="228">
        <f>VLOOKUP($F4,Basics!$A$14:$AU$19,45,0)+Basics!$W$5</f>
        <v>-5</v>
      </c>
      <c r="K4" s="229"/>
      <c r="L4" s="230"/>
      <c r="M4" s="8" t="s">
        <v>73</v>
      </c>
      <c r="N4" s="224"/>
      <c r="O4" s="224"/>
      <c r="P4" s="224"/>
      <c r="Q4" s="8" t="s">
        <v>106</v>
      </c>
      <c r="R4" s="227">
        <f>SUM(Equip!$V$4:$Y$5)</f>
        <v>0</v>
      </c>
      <c r="S4" s="227"/>
      <c r="T4" s="227"/>
      <c r="U4" s="8" t="s">
        <v>73</v>
      </c>
      <c r="V4" s="225">
        <f>IF(Basics!$E$1="Halfling",2,0)</f>
        <v>0</v>
      </c>
      <c r="W4" s="225"/>
      <c r="X4" s="225"/>
      <c r="Y4" s="8" t="s">
        <v>73</v>
      </c>
      <c r="Z4" s="224"/>
      <c r="AA4" s="224"/>
      <c r="AB4" s="224"/>
      <c r="AC4" s="8" t="s">
        <v>73</v>
      </c>
      <c r="AD4" s="224"/>
      <c r="AE4" s="224"/>
      <c r="AF4" s="224"/>
      <c r="AG4" s="8" t="s">
        <v>77</v>
      </c>
      <c r="AH4" s="222">
        <f>J4+N4-R4+V4+Z4+AD4</f>
        <v>-5</v>
      </c>
      <c r="AI4" s="222"/>
      <c r="AJ4" s="222"/>
      <c r="AM4" s="219"/>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1"/>
    </row>
    <row r="5" spans="1:80" ht="15">
      <c r="A5" s="173" t="s">
        <v>115</v>
      </c>
      <c r="B5" s="173"/>
      <c r="C5" s="173"/>
      <c r="D5" s="173"/>
      <c r="E5" s="173"/>
      <c r="F5" s="231" t="s">
        <v>46</v>
      </c>
      <c r="G5" s="232"/>
      <c r="H5" s="233"/>
      <c r="I5" s="8"/>
      <c r="J5" s="228">
        <f>VLOOKUP($F5,Basics!$A$14:$AU$19,45,0)+Basics!$W$5</f>
        <v>-5</v>
      </c>
      <c r="K5" s="229"/>
      <c r="L5" s="230"/>
      <c r="M5" s="8" t="s">
        <v>73</v>
      </c>
      <c r="N5" s="224"/>
      <c r="O5" s="224"/>
      <c r="P5" s="224"/>
      <c r="Q5" s="8" t="s">
        <v>106</v>
      </c>
      <c r="R5" s="226"/>
      <c r="S5" s="226"/>
      <c r="T5" s="226"/>
      <c r="U5" s="8" t="s">
        <v>73</v>
      </c>
      <c r="V5" s="225">
        <f>IF(Basics!$E$1="Eladrin",2,0)</f>
        <v>0</v>
      </c>
      <c r="W5" s="225"/>
      <c r="X5" s="225"/>
      <c r="Y5" s="8" t="s">
        <v>73</v>
      </c>
      <c r="Z5" s="224"/>
      <c r="AA5" s="224"/>
      <c r="AB5" s="224"/>
      <c r="AC5" s="8" t="s">
        <v>73</v>
      </c>
      <c r="AD5" s="224"/>
      <c r="AE5" s="224"/>
      <c r="AF5" s="224"/>
      <c r="AG5" s="8" t="s">
        <v>77</v>
      </c>
      <c r="AH5" s="222">
        <f aca="true" t="shared" si="0" ref="AH5:AH20">J5+N5-R5+V5+Z5+AD5</f>
        <v>-5</v>
      </c>
      <c r="AI5" s="222"/>
      <c r="AJ5" s="222"/>
      <c r="AM5" s="219"/>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1"/>
    </row>
    <row r="6" spans="1:80" ht="15">
      <c r="A6" s="173" t="s">
        <v>116</v>
      </c>
      <c r="B6" s="173"/>
      <c r="C6" s="173"/>
      <c r="D6" s="173"/>
      <c r="E6" s="173"/>
      <c r="F6" s="231" t="s">
        <v>43</v>
      </c>
      <c r="G6" s="232"/>
      <c r="H6" s="233"/>
      <c r="I6" s="8"/>
      <c r="J6" s="228">
        <f>VLOOKUP($F6,Basics!$A$14:$AU$19,45,0)+Basics!$W$5</f>
        <v>-5</v>
      </c>
      <c r="K6" s="229"/>
      <c r="L6" s="230"/>
      <c r="M6" s="8" t="s">
        <v>73</v>
      </c>
      <c r="N6" s="224"/>
      <c r="O6" s="224"/>
      <c r="P6" s="224"/>
      <c r="Q6" s="8" t="s">
        <v>106</v>
      </c>
      <c r="R6" s="227">
        <f>SUM(Equip!$V$4:$Y$5)</f>
        <v>0</v>
      </c>
      <c r="S6" s="227"/>
      <c r="T6" s="227"/>
      <c r="U6" s="8" t="s">
        <v>73</v>
      </c>
      <c r="V6" s="225">
        <v>0</v>
      </c>
      <c r="W6" s="225"/>
      <c r="X6" s="225"/>
      <c r="Y6" s="8" t="s">
        <v>73</v>
      </c>
      <c r="Z6" s="224"/>
      <c r="AA6" s="224"/>
      <c r="AB6" s="224"/>
      <c r="AC6" s="8" t="s">
        <v>73</v>
      </c>
      <c r="AD6" s="224"/>
      <c r="AE6" s="224"/>
      <c r="AF6" s="224"/>
      <c r="AG6" s="8" t="s">
        <v>77</v>
      </c>
      <c r="AH6" s="222">
        <f t="shared" si="0"/>
        <v>-5</v>
      </c>
      <c r="AI6" s="222"/>
      <c r="AJ6" s="222"/>
      <c r="AM6" s="219"/>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1"/>
    </row>
    <row r="7" spans="1:80" ht="15">
      <c r="A7" s="173" t="s">
        <v>117</v>
      </c>
      <c r="B7" s="173"/>
      <c r="C7" s="173"/>
      <c r="D7" s="173"/>
      <c r="E7" s="173"/>
      <c r="F7" s="231" t="s">
        <v>48</v>
      </c>
      <c r="G7" s="232"/>
      <c r="H7" s="233"/>
      <c r="I7" s="8"/>
      <c r="J7" s="228">
        <f>VLOOKUP($F7,Basics!$A$14:$AU$19,45,0)+Basics!$W$5</f>
        <v>-5</v>
      </c>
      <c r="K7" s="229"/>
      <c r="L7" s="230"/>
      <c r="M7" s="8" t="s">
        <v>73</v>
      </c>
      <c r="N7" s="224"/>
      <c r="O7" s="224"/>
      <c r="P7" s="224"/>
      <c r="Q7" s="8" t="s">
        <v>106</v>
      </c>
      <c r="R7" s="226"/>
      <c r="S7" s="226"/>
      <c r="T7" s="226"/>
      <c r="U7" s="8" t="s">
        <v>73</v>
      </c>
      <c r="V7" s="225">
        <f>IF(Basics!$E$1="Tiefling",2,0)</f>
        <v>0</v>
      </c>
      <c r="W7" s="225"/>
      <c r="X7" s="225"/>
      <c r="Y7" s="8" t="s">
        <v>73</v>
      </c>
      <c r="Z7" s="224"/>
      <c r="AA7" s="224"/>
      <c r="AB7" s="224"/>
      <c r="AC7" s="8" t="s">
        <v>73</v>
      </c>
      <c r="AD7" s="224"/>
      <c r="AE7" s="224"/>
      <c r="AF7" s="224"/>
      <c r="AG7" s="8" t="s">
        <v>77</v>
      </c>
      <c r="AH7" s="222">
        <f t="shared" si="0"/>
        <v>-5</v>
      </c>
      <c r="AI7" s="222"/>
      <c r="AJ7" s="222"/>
      <c r="AM7" s="219"/>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c r="CB7" s="221"/>
    </row>
    <row r="8" spans="1:80" ht="15">
      <c r="A8" s="173" t="s">
        <v>118</v>
      </c>
      <c r="B8" s="173"/>
      <c r="C8" s="173"/>
      <c r="D8" s="173"/>
      <c r="E8" s="173"/>
      <c r="F8" s="231" t="s">
        <v>48</v>
      </c>
      <c r="G8" s="232"/>
      <c r="H8" s="233"/>
      <c r="I8" s="8"/>
      <c r="J8" s="228">
        <f>VLOOKUP($F8,Basics!$A$14:$AU$19,45,0)+Basics!$W$5</f>
        <v>-5</v>
      </c>
      <c r="K8" s="229"/>
      <c r="L8" s="230"/>
      <c r="M8" s="8" t="s">
        <v>73</v>
      </c>
      <c r="N8" s="224"/>
      <c r="O8" s="224"/>
      <c r="P8" s="224"/>
      <c r="Q8" s="8" t="s">
        <v>106</v>
      </c>
      <c r="R8" s="226"/>
      <c r="S8" s="226"/>
      <c r="T8" s="226"/>
      <c r="U8" s="8" t="s">
        <v>73</v>
      </c>
      <c r="V8" s="225">
        <f>IF(Basics!$E$1="Half-Elf",2,0)</f>
        <v>0</v>
      </c>
      <c r="W8" s="225"/>
      <c r="X8" s="225"/>
      <c r="Y8" s="8" t="s">
        <v>73</v>
      </c>
      <c r="Z8" s="224"/>
      <c r="AA8" s="224"/>
      <c r="AB8" s="224"/>
      <c r="AC8" s="8" t="s">
        <v>73</v>
      </c>
      <c r="AD8" s="224"/>
      <c r="AE8" s="224"/>
      <c r="AF8" s="224"/>
      <c r="AG8" s="8" t="s">
        <v>77</v>
      </c>
      <c r="AH8" s="222">
        <f t="shared" si="0"/>
        <v>-5</v>
      </c>
      <c r="AI8" s="222"/>
      <c r="AJ8" s="222"/>
      <c r="AM8" s="219"/>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c r="CB8" s="221"/>
    </row>
    <row r="9" spans="1:80" ht="15">
      <c r="A9" s="173" t="s">
        <v>119</v>
      </c>
      <c r="B9" s="173"/>
      <c r="C9" s="173"/>
      <c r="D9" s="173"/>
      <c r="E9" s="173"/>
      <c r="F9" s="231" t="s">
        <v>47</v>
      </c>
      <c r="G9" s="232"/>
      <c r="H9" s="233"/>
      <c r="I9" s="8"/>
      <c r="J9" s="228">
        <f>VLOOKUP($F9,Basics!$A$14:$AU$19,45,0)+Basics!$W$5</f>
        <v>-5</v>
      </c>
      <c r="K9" s="229"/>
      <c r="L9" s="230"/>
      <c r="M9" s="8" t="s">
        <v>73</v>
      </c>
      <c r="N9" s="224"/>
      <c r="O9" s="224"/>
      <c r="P9" s="224"/>
      <c r="Q9" s="8" t="s">
        <v>106</v>
      </c>
      <c r="R9" s="226"/>
      <c r="S9" s="226"/>
      <c r="T9" s="226"/>
      <c r="U9" s="8" t="s">
        <v>73</v>
      </c>
      <c r="V9" s="225">
        <f>IF(Basics!$E$1="Dwarf",2,0)</f>
        <v>0</v>
      </c>
      <c r="W9" s="225"/>
      <c r="X9" s="225"/>
      <c r="Y9" s="8" t="s">
        <v>73</v>
      </c>
      <c r="Z9" s="224"/>
      <c r="AA9" s="224"/>
      <c r="AB9" s="224"/>
      <c r="AC9" s="8" t="s">
        <v>73</v>
      </c>
      <c r="AD9" s="224"/>
      <c r="AE9" s="224"/>
      <c r="AF9" s="224"/>
      <c r="AG9" s="8" t="s">
        <v>77</v>
      </c>
      <c r="AH9" s="222">
        <f t="shared" si="0"/>
        <v>-5</v>
      </c>
      <c r="AI9" s="222"/>
      <c r="AJ9" s="222"/>
      <c r="AM9" s="219"/>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1"/>
    </row>
    <row r="10" spans="1:80" ht="15">
      <c r="A10" s="173" t="s">
        <v>120</v>
      </c>
      <c r="B10" s="173"/>
      <c r="C10" s="173"/>
      <c r="D10" s="173"/>
      <c r="E10" s="173"/>
      <c r="F10" s="231" t="s">
        <v>45</v>
      </c>
      <c r="G10" s="232"/>
      <c r="H10" s="233"/>
      <c r="I10" s="8"/>
      <c r="J10" s="228">
        <f>VLOOKUP($F10,Basics!$A$14:$AU$19,45,0)+Basics!$W$5</f>
        <v>-5</v>
      </c>
      <c r="K10" s="229"/>
      <c r="L10" s="230"/>
      <c r="M10" s="8" t="s">
        <v>73</v>
      </c>
      <c r="N10" s="224"/>
      <c r="O10" s="224"/>
      <c r="P10" s="224"/>
      <c r="Q10" s="8" t="s">
        <v>106</v>
      </c>
      <c r="R10" s="227">
        <f>SUM(Equip!$V$4:$Y$5)</f>
        <v>0</v>
      </c>
      <c r="S10" s="227"/>
      <c r="T10" s="227"/>
      <c r="U10" s="8" t="s">
        <v>73</v>
      </c>
      <c r="V10" s="225">
        <f>IF(Basics!$E$1="Dwarf",2,0)</f>
        <v>0</v>
      </c>
      <c r="W10" s="225"/>
      <c r="X10" s="225"/>
      <c r="Y10" s="8" t="s">
        <v>73</v>
      </c>
      <c r="Z10" s="224"/>
      <c r="AA10" s="224"/>
      <c r="AB10" s="224"/>
      <c r="AC10" s="8" t="s">
        <v>73</v>
      </c>
      <c r="AD10" s="224"/>
      <c r="AE10" s="224"/>
      <c r="AF10" s="224"/>
      <c r="AG10" s="8" t="s">
        <v>77</v>
      </c>
      <c r="AH10" s="222">
        <f t="shared" si="0"/>
        <v>-5</v>
      </c>
      <c r="AI10" s="222"/>
      <c r="AJ10" s="222"/>
      <c r="AM10" s="219"/>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1"/>
    </row>
    <row r="11" spans="1:80" ht="15">
      <c r="A11" s="173" t="s">
        <v>121</v>
      </c>
      <c r="B11" s="173"/>
      <c r="C11" s="173"/>
      <c r="D11" s="173"/>
      <c r="E11" s="173"/>
      <c r="F11" s="231" t="s">
        <v>47</v>
      </c>
      <c r="G11" s="232"/>
      <c r="H11" s="233"/>
      <c r="I11" s="8"/>
      <c r="J11" s="228">
        <f>VLOOKUP($F11,Basics!$A$14:$AU$19,45,0)+Basics!$W$5</f>
        <v>-5</v>
      </c>
      <c r="K11" s="229"/>
      <c r="L11" s="230"/>
      <c r="M11" s="8" t="s">
        <v>73</v>
      </c>
      <c r="N11" s="224"/>
      <c r="O11" s="224"/>
      <c r="P11" s="224"/>
      <c r="Q11" s="8" t="s">
        <v>106</v>
      </c>
      <c r="R11" s="226"/>
      <c r="S11" s="226"/>
      <c r="T11" s="226"/>
      <c r="U11" s="8" t="s">
        <v>73</v>
      </c>
      <c r="V11" s="225">
        <v>0</v>
      </c>
      <c r="W11" s="225"/>
      <c r="X11" s="225"/>
      <c r="Y11" s="8" t="s">
        <v>73</v>
      </c>
      <c r="Z11" s="224"/>
      <c r="AA11" s="224"/>
      <c r="AB11" s="224"/>
      <c r="AC11" s="8" t="s">
        <v>73</v>
      </c>
      <c r="AD11" s="224"/>
      <c r="AE11" s="224"/>
      <c r="AF11" s="224"/>
      <c r="AG11" s="8" t="s">
        <v>77</v>
      </c>
      <c r="AH11" s="222">
        <f t="shared" si="0"/>
        <v>-5</v>
      </c>
      <c r="AI11" s="222"/>
      <c r="AJ11" s="222"/>
      <c r="AM11" s="219"/>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1"/>
    </row>
    <row r="12" spans="1:80" ht="15">
      <c r="A12" s="173" t="s">
        <v>122</v>
      </c>
      <c r="B12" s="173"/>
      <c r="C12" s="173"/>
      <c r="D12" s="173"/>
      <c r="E12" s="173"/>
      <c r="F12" s="231" t="s">
        <v>46</v>
      </c>
      <c r="G12" s="232"/>
      <c r="H12" s="233"/>
      <c r="I12" s="8"/>
      <c r="J12" s="228">
        <f>VLOOKUP($F12,Basics!$A$14:$AU$19,45,0)+Basics!$W$5</f>
        <v>-5</v>
      </c>
      <c r="K12" s="229"/>
      <c r="L12" s="230"/>
      <c r="M12" s="8" t="s">
        <v>73</v>
      </c>
      <c r="N12" s="224"/>
      <c r="O12" s="224"/>
      <c r="P12" s="224"/>
      <c r="Q12" s="8" t="s">
        <v>106</v>
      </c>
      <c r="R12" s="226"/>
      <c r="S12" s="226"/>
      <c r="T12" s="226"/>
      <c r="U12" s="8" t="s">
        <v>73</v>
      </c>
      <c r="V12" s="225">
        <f>IF(Basics!$E$1="Dragonborn",2,IF(Basics!$E$1="Eladrin",2,0))</f>
        <v>0</v>
      </c>
      <c r="W12" s="225"/>
      <c r="X12" s="225"/>
      <c r="Y12" s="8" t="s">
        <v>73</v>
      </c>
      <c r="Z12" s="224"/>
      <c r="AA12" s="224"/>
      <c r="AB12" s="224"/>
      <c r="AC12" s="8" t="s">
        <v>73</v>
      </c>
      <c r="AD12" s="224"/>
      <c r="AE12" s="224"/>
      <c r="AF12" s="224"/>
      <c r="AG12" s="8" t="s">
        <v>77</v>
      </c>
      <c r="AH12" s="222">
        <f t="shared" si="0"/>
        <v>-5</v>
      </c>
      <c r="AI12" s="222"/>
      <c r="AJ12" s="222"/>
      <c r="AM12" s="219"/>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1"/>
    </row>
    <row r="13" spans="1:80" ht="15">
      <c r="A13" s="173" t="s">
        <v>123</v>
      </c>
      <c r="B13" s="173"/>
      <c r="C13" s="173"/>
      <c r="D13" s="173"/>
      <c r="E13" s="173"/>
      <c r="F13" s="231" t="s">
        <v>47</v>
      </c>
      <c r="G13" s="232"/>
      <c r="H13" s="233"/>
      <c r="I13" s="8"/>
      <c r="J13" s="228">
        <f>VLOOKUP($F13,Basics!$A$14:$AU$19,45,0)+Basics!$W$5</f>
        <v>-5</v>
      </c>
      <c r="K13" s="229"/>
      <c r="L13" s="230"/>
      <c r="M13" s="8" t="s">
        <v>73</v>
      </c>
      <c r="N13" s="224"/>
      <c r="O13" s="224"/>
      <c r="P13" s="224"/>
      <c r="Q13" s="8" t="s">
        <v>106</v>
      </c>
      <c r="R13" s="226"/>
      <c r="S13" s="226"/>
      <c r="T13" s="226"/>
      <c r="U13" s="8" t="s">
        <v>73</v>
      </c>
      <c r="V13" s="225">
        <f>IF(Basics!$E$1="Half-Elf",2,0)</f>
        <v>0</v>
      </c>
      <c r="W13" s="225"/>
      <c r="X13" s="225"/>
      <c r="Y13" s="8" t="s">
        <v>73</v>
      </c>
      <c r="Z13" s="224"/>
      <c r="AA13" s="224"/>
      <c r="AB13" s="224"/>
      <c r="AC13" s="8" t="s">
        <v>73</v>
      </c>
      <c r="AD13" s="224"/>
      <c r="AE13" s="224"/>
      <c r="AF13" s="224"/>
      <c r="AG13" s="8" t="s">
        <v>77</v>
      </c>
      <c r="AH13" s="222">
        <f t="shared" si="0"/>
        <v>-5</v>
      </c>
      <c r="AI13" s="222"/>
      <c r="AJ13" s="222"/>
      <c r="AM13" s="219"/>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1"/>
    </row>
    <row r="14" spans="1:80" ht="15">
      <c r="A14" s="173" t="s">
        <v>124</v>
      </c>
      <c r="B14" s="173"/>
      <c r="C14" s="173"/>
      <c r="D14" s="173"/>
      <c r="E14" s="173"/>
      <c r="F14" s="231" t="s">
        <v>48</v>
      </c>
      <c r="G14" s="232"/>
      <c r="H14" s="233"/>
      <c r="I14" s="8"/>
      <c r="J14" s="228">
        <f>VLOOKUP($F14,Basics!$A$14:$AU$19,45,0)+Basics!$W$5</f>
        <v>-5</v>
      </c>
      <c r="K14" s="229"/>
      <c r="L14" s="230"/>
      <c r="M14" s="8" t="s">
        <v>73</v>
      </c>
      <c r="N14" s="224"/>
      <c r="O14" s="224"/>
      <c r="P14" s="224"/>
      <c r="Q14" s="8" t="s">
        <v>106</v>
      </c>
      <c r="R14" s="226"/>
      <c r="S14" s="226"/>
      <c r="T14" s="226"/>
      <c r="U14" s="8" t="s">
        <v>73</v>
      </c>
      <c r="V14" s="225">
        <f>IF(Basics!$E$1="Dragonborn",2,0)</f>
        <v>0</v>
      </c>
      <c r="W14" s="225"/>
      <c r="X14" s="225"/>
      <c r="Y14" s="8" t="s">
        <v>73</v>
      </c>
      <c r="Z14" s="224"/>
      <c r="AA14" s="224"/>
      <c r="AB14" s="224"/>
      <c r="AC14" s="8" t="s">
        <v>73</v>
      </c>
      <c r="AD14" s="224"/>
      <c r="AE14" s="224"/>
      <c r="AF14" s="224"/>
      <c r="AG14" s="8" t="s">
        <v>77</v>
      </c>
      <c r="AH14" s="222">
        <f t="shared" si="0"/>
        <v>-5</v>
      </c>
      <c r="AI14" s="222"/>
      <c r="AJ14" s="222"/>
      <c r="AM14" s="219"/>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1"/>
    </row>
    <row r="15" spans="1:80" ht="15">
      <c r="A15" s="173" t="s">
        <v>125</v>
      </c>
      <c r="B15" s="173"/>
      <c r="C15" s="173"/>
      <c r="D15" s="173"/>
      <c r="E15" s="173"/>
      <c r="F15" s="231" t="s">
        <v>47</v>
      </c>
      <c r="G15" s="232"/>
      <c r="H15" s="233"/>
      <c r="I15" s="8"/>
      <c r="J15" s="228">
        <f>VLOOKUP($F15,Basics!$A$14:$AU$19,45,0)+Basics!$W$5</f>
        <v>-5</v>
      </c>
      <c r="K15" s="229"/>
      <c r="L15" s="230"/>
      <c r="M15" s="8" t="s">
        <v>73</v>
      </c>
      <c r="N15" s="224"/>
      <c r="O15" s="224"/>
      <c r="P15" s="224"/>
      <c r="Q15" s="8" t="s">
        <v>106</v>
      </c>
      <c r="R15" s="226"/>
      <c r="S15" s="226"/>
      <c r="T15" s="226"/>
      <c r="U15" s="8" t="s">
        <v>73</v>
      </c>
      <c r="V15" s="225">
        <f>IF(Basics!$E$1="Elf",2,0)</f>
        <v>0</v>
      </c>
      <c r="W15" s="225"/>
      <c r="X15" s="225"/>
      <c r="Y15" s="8" t="s">
        <v>73</v>
      </c>
      <c r="Z15" s="224"/>
      <c r="AA15" s="224"/>
      <c r="AB15" s="224"/>
      <c r="AC15" s="8" t="s">
        <v>73</v>
      </c>
      <c r="AD15" s="224"/>
      <c r="AE15" s="224"/>
      <c r="AF15" s="224"/>
      <c r="AG15" s="8" t="s">
        <v>77</v>
      </c>
      <c r="AH15" s="222">
        <f t="shared" si="0"/>
        <v>-5</v>
      </c>
      <c r="AI15" s="222"/>
      <c r="AJ15" s="222"/>
      <c r="AM15" s="219"/>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1"/>
    </row>
    <row r="16" spans="1:80" ht="15">
      <c r="A16" s="173" t="s">
        <v>126</v>
      </c>
      <c r="B16" s="173"/>
      <c r="C16" s="173"/>
      <c r="D16" s="173"/>
      <c r="E16" s="173"/>
      <c r="F16" s="231" t="s">
        <v>47</v>
      </c>
      <c r="G16" s="232"/>
      <c r="H16" s="233"/>
      <c r="I16" s="8"/>
      <c r="J16" s="228">
        <f>VLOOKUP($F16,Basics!$A$14:$AU$19,45,0)+Basics!$W$5</f>
        <v>-5</v>
      </c>
      <c r="K16" s="229"/>
      <c r="L16" s="230"/>
      <c r="M16" s="8" t="s">
        <v>73</v>
      </c>
      <c r="N16" s="224"/>
      <c r="O16" s="224"/>
      <c r="P16" s="224"/>
      <c r="Q16" s="8" t="s">
        <v>106</v>
      </c>
      <c r="R16" s="226"/>
      <c r="S16" s="226"/>
      <c r="T16" s="226"/>
      <c r="U16" s="8" t="s">
        <v>73</v>
      </c>
      <c r="V16" s="225">
        <f>IF(Basics!$E$1="Elf",2,0)</f>
        <v>0</v>
      </c>
      <c r="W16" s="225"/>
      <c r="X16" s="225"/>
      <c r="Y16" s="8" t="s">
        <v>73</v>
      </c>
      <c r="Z16" s="224"/>
      <c r="AA16" s="224"/>
      <c r="AB16" s="224"/>
      <c r="AC16" s="8" t="s">
        <v>73</v>
      </c>
      <c r="AD16" s="224"/>
      <c r="AE16" s="224"/>
      <c r="AF16" s="224"/>
      <c r="AG16" s="8" t="s">
        <v>77</v>
      </c>
      <c r="AH16" s="222">
        <f t="shared" si="0"/>
        <v>-5</v>
      </c>
      <c r="AI16" s="222"/>
      <c r="AJ16" s="222"/>
      <c r="AM16" s="219"/>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1"/>
    </row>
    <row r="17" spans="1:80" ht="15">
      <c r="A17" s="173" t="s">
        <v>127</v>
      </c>
      <c r="B17" s="173"/>
      <c r="C17" s="173"/>
      <c r="D17" s="173"/>
      <c r="E17" s="173"/>
      <c r="F17" s="231" t="s">
        <v>46</v>
      </c>
      <c r="G17" s="232"/>
      <c r="H17" s="233"/>
      <c r="I17" s="8"/>
      <c r="J17" s="228">
        <f>VLOOKUP($F17,Basics!$A$14:$AU$19,45,0)+Basics!$W$5</f>
        <v>-5</v>
      </c>
      <c r="K17" s="229"/>
      <c r="L17" s="230"/>
      <c r="M17" s="8" t="s">
        <v>73</v>
      </c>
      <c r="N17" s="224"/>
      <c r="O17" s="224"/>
      <c r="P17" s="224"/>
      <c r="Q17" s="8" t="s">
        <v>106</v>
      </c>
      <c r="R17" s="226"/>
      <c r="S17" s="226"/>
      <c r="T17" s="226"/>
      <c r="U17" s="8" t="s">
        <v>73</v>
      </c>
      <c r="V17" s="225">
        <v>0</v>
      </c>
      <c r="W17" s="225"/>
      <c r="X17" s="225"/>
      <c r="Y17" s="8" t="s">
        <v>73</v>
      </c>
      <c r="Z17" s="224"/>
      <c r="AA17" s="224"/>
      <c r="AB17" s="224"/>
      <c r="AC17" s="8" t="s">
        <v>73</v>
      </c>
      <c r="AD17" s="224"/>
      <c r="AE17" s="224"/>
      <c r="AF17" s="224"/>
      <c r="AG17" s="8" t="s">
        <v>77</v>
      </c>
      <c r="AH17" s="222">
        <f t="shared" si="0"/>
        <v>-5</v>
      </c>
      <c r="AI17" s="222"/>
      <c r="AJ17" s="222"/>
      <c r="AM17" s="219"/>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1"/>
    </row>
    <row r="18" spans="1:80" ht="15">
      <c r="A18" s="173" t="s">
        <v>128</v>
      </c>
      <c r="B18" s="173"/>
      <c r="C18" s="173"/>
      <c r="D18" s="173"/>
      <c r="E18" s="173"/>
      <c r="F18" s="231" t="s">
        <v>44</v>
      </c>
      <c r="G18" s="232"/>
      <c r="H18" s="233"/>
      <c r="I18" s="8"/>
      <c r="J18" s="228">
        <f>VLOOKUP($F18,Basics!$A$14:$AU$19,45,0)+Basics!$W$5</f>
        <v>-5</v>
      </c>
      <c r="K18" s="229"/>
      <c r="L18" s="230"/>
      <c r="M18" s="8" t="s">
        <v>73</v>
      </c>
      <c r="N18" s="224"/>
      <c r="O18" s="224"/>
      <c r="P18" s="224"/>
      <c r="Q18" s="8" t="s">
        <v>106</v>
      </c>
      <c r="R18" s="227">
        <f>SUM(Equip!$V$4:$Y$5)</f>
        <v>0</v>
      </c>
      <c r="S18" s="227"/>
      <c r="T18" s="227"/>
      <c r="U18" s="8" t="s">
        <v>73</v>
      </c>
      <c r="V18" s="225">
        <f>IF(Basics!$E$1="Tiefling",2,0)</f>
        <v>0</v>
      </c>
      <c r="W18" s="225"/>
      <c r="X18" s="225"/>
      <c r="Y18" s="8" t="s">
        <v>73</v>
      </c>
      <c r="Z18" s="224"/>
      <c r="AA18" s="224"/>
      <c r="AB18" s="224"/>
      <c r="AC18" s="8" t="s">
        <v>73</v>
      </c>
      <c r="AD18" s="224"/>
      <c r="AE18" s="224"/>
      <c r="AF18" s="224"/>
      <c r="AG18" s="8" t="s">
        <v>77</v>
      </c>
      <c r="AH18" s="222">
        <f t="shared" si="0"/>
        <v>-5</v>
      </c>
      <c r="AI18" s="222"/>
      <c r="AJ18" s="222"/>
      <c r="AM18" s="219"/>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1"/>
    </row>
    <row r="19" spans="1:80" ht="15">
      <c r="A19" s="173" t="s">
        <v>129</v>
      </c>
      <c r="B19" s="173"/>
      <c r="C19" s="173"/>
      <c r="D19" s="173"/>
      <c r="E19" s="173"/>
      <c r="F19" s="231" t="s">
        <v>48</v>
      </c>
      <c r="G19" s="232"/>
      <c r="H19" s="233"/>
      <c r="I19" s="8"/>
      <c r="J19" s="228">
        <f>VLOOKUP($F19,Basics!$A$14:$AU$19,45,0)+Basics!$W$5</f>
        <v>-5</v>
      </c>
      <c r="K19" s="229"/>
      <c r="L19" s="230"/>
      <c r="M19" s="8" t="s">
        <v>73</v>
      </c>
      <c r="N19" s="224"/>
      <c r="O19" s="224"/>
      <c r="P19" s="224"/>
      <c r="Q19" s="8" t="s">
        <v>106</v>
      </c>
      <c r="R19" s="226"/>
      <c r="S19" s="226"/>
      <c r="T19" s="226"/>
      <c r="U19" s="8" t="s">
        <v>73</v>
      </c>
      <c r="V19" s="225">
        <v>0</v>
      </c>
      <c r="W19" s="225"/>
      <c r="X19" s="225"/>
      <c r="Y19" s="8" t="s">
        <v>73</v>
      </c>
      <c r="Z19" s="224"/>
      <c r="AA19" s="224"/>
      <c r="AB19" s="224"/>
      <c r="AC19" s="8" t="s">
        <v>73</v>
      </c>
      <c r="AD19" s="224"/>
      <c r="AE19" s="224"/>
      <c r="AF19" s="224"/>
      <c r="AG19" s="8" t="s">
        <v>77</v>
      </c>
      <c r="AH19" s="222">
        <f t="shared" si="0"/>
        <v>-5</v>
      </c>
      <c r="AI19" s="222"/>
      <c r="AJ19" s="222"/>
      <c r="AM19" s="219"/>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1"/>
    </row>
    <row r="20" spans="1:80" ht="15">
      <c r="A20" s="173" t="s">
        <v>130</v>
      </c>
      <c r="B20" s="173"/>
      <c r="C20" s="173"/>
      <c r="D20" s="173"/>
      <c r="E20" s="173"/>
      <c r="F20" s="231" t="s">
        <v>44</v>
      </c>
      <c r="G20" s="232"/>
      <c r="H20" s="233"/>
      <c r="I20" s="8"/>
      <c r="J20" s="228">
        <f>VLOOKUP($F20,Basics!$A$14:$AU$19,45,0)+Basics!$W$5</f>
        <v>-5</v>
      </c>
      <c r="K20" s="229"/>
      <c r="L20" s="230"/>
      <c r="M20" s="8" t="s">
        <v>73</v>
      </c>
      <c r="N20" s="224"/>
      <c r="O20" s="224"/>
      <c r="P20" s="224"/>
      <c r="Q20" s="8" t="s">
        <v>106</v>
      </c>
      <c r="R20" s="227">
        <f>SUM(Equip!$V$4:$Y$5)</f>
        <v>0</v>
      </c>
      <c r="S20" s="227"/>
      <c r="T20" s="227"/>
      <c r="U20" s="8" t="s">
        <v>73</v>
      </c>
      <c r="V20" s="225">
        <f>IF(Basics!$E$1="Halfling",2,0)</f>
        <v>0</v>
      </c>
      <c r="W20" s="225"/>
      <c r="X20" s="225"/>
      <c r="Y20" s="8" t="s">
        <v>73</v>
      </c>
      <c r="Z20" s="224"/>
      <c r="AA20" s="224"/>
      <c r="AB20" s="224"/>
      <c r="AC20" s="8" t="s">
        <v>73</v>
      </c>
      <c r="AD20" s="224"/>
      <c r="AE20" s="224"/>
      <c r="AF20" s="224"/>
      <c r="AG20" s="8" t="s">
        <v>77</v>
      </c>
      <c r="AH20" s="222">
        <f t="shared" si="0"/>
        <v>-5</v>
      </c>
      <c r="AI20" s="222"/>
      <c r="AJ20" s="222"/>
      <c r="AM20" s="219"/>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1"/>
    </row>
    <row r="22" spans="1:47" ht="15">
      <c r="A22" s="196" t="s">
        <v>131</v>
      </c>
      <c r="B22" s="196"/>
      <c r="C22" s="196"/>
      <c r="D22" s="196"/>
      <c r="E22" s="196"/>
      <c r="F22" s="223">
        <f>IF(Basics!E4="","",VLOOKUP(Basics!E4,Data!A12:V19,22,0))</f>
      </c>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row>
    <row r="23" spans="1:47" ht="15">
      <c r="A23" s="196" t="s">
        <v>132</v>
      </c>
      <c r="B23" s="196"/>
      <c r="C23" s="196"/>
      <c r="D23" s="196"/>
      <c r="E23" s="196"/>
      <c r="F23" s="223">
        <f>IF(Basics!$E$1="Human","Humans gain training in one additional skill from your class skill list.",IF(Basics!$E$1="Eladrin","Eladrin gain training in one additional skill of their choice.",""))</f>
      </c>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row>
    <row r="24" spans="1:47" ht="15">
      <c r="A24" s="196" t="s">
        <v>133</v>
      </c>
      <c r="B24" s="196"/>
      <c r="C24" s="196"/>
      <c r="D24" s="196"/>
      <c r="E24" s="196"/>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row>
  </sheetData>
  <sheetProtection/>
  <mergeCells count="187">
    <mergeCell ref="A4:E4"/>
    <mergeCell ref="A5:E5"/>
    <mergeCell ref="A6:E6"/>
    <mergeCell ref="A7:E7"/>
    <mergeCell ref="A8:E8"/>
    <mergeCell ref="A9:E9"/>
    <mergeCell ref="AH2:AJ3"/>
    <mergeCell ref="F4:H4"/>
    <mergeCell ref="J4:L4"/>
    <mergeCell ref="N4:P4"/>
    <mergeCell ref="R4:T4"/>
    <mergeCell ref="V4:X4"/>
    <mergeCell ref="Z4:AB4"/>
    <mergeCell ref="AD4:AF4"/>
    <mergeCell ref="AH4:AJ4"/>
    <mergeCell ref="Z2:AB3"/>
    <mergeCell ref="A3:E3"/>
    <mergeCell ref="F2:H3"/>
    <mergeCell ref="J2:L3"/>
    <mergeCell ref="N2:P3"/>
    <mergeCell ref="R2:T3"/>
    <mergeCell ref="V2:X3"/>
    <mergeCell ref="AD2:AF3"/>
    <mergeCell ref="A16:E16"/>
    <mergeCell ref="A17:E17"/>
    <mergeCell ref="A18:E18"/>
    <mergeCell ref="A19:E19"/>
    <mergeCell ref="A20:E20"/>
    <mergeCell ref="F5:H5"/>
    <mergeCell ref="F6:H6"/>
    <mergeCell ref="F7:H7"/>
    <mergeCell ref="F8:H8"/>
    <mergeCell ref="A10:E10"/>
    <mergeCell ref="A11:E11"/>
    <mergeCell ref="A12:E12"/>
    <mergeCell ref="A13:E13"/>
    <mergeCell ref="A14:E14"/>
    <mergeCell ref="F11:H11"/>
    <mergeCell ref="F12:H12"/>
    <mergeCell ref="F13:H13"/>
    <mergeCell ref="F14:H14"/>
    <mergeCell ref="A15:E15"/>
    <mergeCell ref="F16:H16"/>
    <mergeCell ref="F17:H17"/>
    <mergeCell ref="F18:H18"/>
    <mergeCell ref="F19:H19"/>
    <mergeCell ref="F20:H20"/>
    <mergeCell ref="F15:H15"/>
    <mergeCell ref="J6:L6"/>
    <mergeCell ref="J7:L7"/>
    <mergeCell ref="J8:L8"/>
    <mergeCell ref="J9:L9"/>
    <mergeCell ref="F10:H10"/>
    <mergeCell ref="J10:L10"/>
    <mergeCell ref="F9:H9"/>
    <mergeCell ref="J17:L17"/>
    <mergeCell ref="J18:L18"/>
    <mergeCell ref="J19:L19"/>
    <mergeCell ref="J20:L20"/>
    <mergeCell ref="N5:P5"/>
    <mergeCell ref="N6:P6"/>
    <mergeCell ref="N7:P7"/>
    <mergeCell ref="N8:P8"/>
    <mergeCell ref="N9:P9"/>
    <mergeCell ref="J5:L5"/>
    <mergeCell ref="J15:L15"/>
    <mergeCell ref="N16:P16"/>
    <mergeCell ref="N11:P11"/>
    <mergeCell ref="N12:P12"/>
    <mergeCell ref="N13:P13"/>
    <mergeCell ref="N14:P14"/>
    <mergeCell ref="J16:L16"/>
    <mergeCell ref="N15:P15"/>
    <mergeCell ref="R9:T9"/>
    <mergeCell ref="N10:P10"/>
    <mergeCell ref="J11:L11"/>
    <mergeCell ref="J12:L12"/>
    <mergeCell ref="J13:L13"/>
    <mergeCell ref="J14:L14"/>
    <mergeCell ref="R11:T11"/>
    <mergeCell ref="R12:T12"/>
    <mergeCell ref="R13:T13"/>
    <mergeCell ref="R14:T14"/>
    <mergeCell ref="R19:T19"/>
    <mergeCell ref="R20:T20"/>
    <mergeCell ref="N17:P17"/>
    <mergeCell ref="N18:P18"/>
    <mergeCell ref="N19:P19"/>
    <mergeCell ref="N20:P20"/>
    <mergeCell ref="V5:X5"/>
    <mergeCell ref="V6:X6"/>
    <mergeCell ref="V7:X7"/>
    <mergeCell ref="V8:X8"/>
    <mergeCell ref="V9:X9"/>
    <mergeCell ref="R10:T10"/>
    <mergeCell ref="R5:T5"/>
    <mergeCell ref="R6:T6"/>
    <mergeCell ref="R7:T7"/>
    <mergeCell ref="R8:T8"/>
    <mergeCell ref="R15:T15"/>
    <mergeCell ref="V18:X18"/>
    <mergeCell ref="V14:X14"/>
    <mergeCell ref="V15:X15"/>
    <mergeCell ref="V16:X16"/>
    <mergeCell ref="V17:X17"/>
    <mergeCell ref="R16:T16"/>
    <mergeCell ref="R17:T17"/>
    <mergeCell ref="R18:T18"/>
    <mergeCell ref="V19:X19"/>
    <mergeCell ref="V20:X20"/>
    <mergeCell ref="Z5:AB5"/>
    <mergeCell ref="Z9:AB9"/>
    <mergeCell ref="Z13:AB13"/>
    <mergeCell ref="Z17:AB17"/>
    <mergeCell ref="V10:X10"/>
    <mergeCell ref="V11:X11"/>
    <mergeCell ref="V12:X12"/>
    <mergeCell ref="V13:X13"/>
    <mergeCell ref="AD5:AF5"/>
    <mergeCell ref="Z6:AB6"/>
    <mergeCell ref="AD6:AF6"/>
    <mergeCell ref="Z7:AB7"/>
    <mergeCell ref="AD7:AF7"/>
    <mergeCell ref="Z8:AB8"/>
    <mergeCell ref="AD8:AF8"/>
    <mergeCell ref="Z20:AB20"/>
    <mergeCell ref="AD20:AF20"/>
    <mergeCell ref="AD13:AF13"/>
    <mergeCell ref="Z14:AB14"/>
    <mergeCell ref="AD14:AF14"/>
    <mergeCell ref="Z15:AB15"/>
    <mergeCell ref="AD15:AF15"/>
    <mergeCell ref="Z16:AB16"/>
    <mergeCell ref="AD16:AF16"/>
    <mergeCell ref="Z18:AB18"/>
    <mergeCell ref="AH11:AJ11"/>
    <mergeCell ref="AH12:AJ12"/>
    <mergeCell ref="AH13:AJ13"/>
    <mergeCell ref="AH14:AJ14"/>
    <mergeCell ref="AH15:AJ15"/>
    <mergeCell ref="AH16:AJ16"/>
    <mergeCell ref="Z19:AB19"/>
    <mergeCell ref="AD19:AF19"/>
    <mergeCell ref="AD9:AF9"/>
    <mergeCell ref="Z10:AB10"/>
    <mergeCell ref="AD10:AF10"/>
    <mergeCell ref="Z11:AB11"/>
    <mergeCell ref="AD11:AF11"/>
    <mergeCell ref="Z12:AB12"/>
    <mergeCell ref="AD12:AF12"/>
    <mergeCell ref="AD17:AF17"/>
    <mergeCell ref="A24:E24"/>
    <mergeCell ref="F24:AU24"/>
    <mergeCell ref="F22:AU22"/>
    <mergeCell ref="A1:AJ1"/>
    <mergeCell ref="AM4:CB4"/>
    <mergeCell ref="AM5:CB5"/>
    <mergeCell ref="AM6:CB6"/>
    <mergeCell ref="AM7:CB7"/>
    <mergeCell ref="AM8:CB8"/>
    <mergeCell ref="AM9:CB9"/>
    <mergeCell ref="AH18:AJ18"/>
    <mergeCell ref="AH19:AJ19"/>
    <mergeCell ref="AH20:AJ20"/>
    <mergeCell ref="A22:E22"/>
    <mergeCell ref="A23:E23"/>
    <mergeCell ref="F23:AU23"/>
    <mergeCell ref="AM18:CB18"/>
    <mergeCell ref="AM19:CB19"/>
    <mergeCell ref="AM20:CB20"/>
    <mergeCell ref="AD18:AF18"/>
    <mergeCell ref="AH5:AJ5"/>
    <mergeCell ref="AM16:CB16"/>
    <mergeCell ref="AM17:CB17"/>
    <mergeCell ref="AM15:CB15"/>
    <mergeCell ref="AH6:AJ6"/>
    <mergeCell ref="AH7:AJ7"/>
    <mergeCell ref="AH8:AJ8"/>
    <mergeCell ref="AH9:AJ9"/>
    <mergeCell ref="AH10:AJ10"/>
    <mergeCell ref="AH17:AJ17"/>
    <mergeCell ref="AM3:CB3"/>
    <mergeCell ref="AM10:CB10"/>
    <mergeCell ref="AM11:CB11"/>
    <mergeCell ref="AM12:CB12"/>
    <mergeCell ref="AM13:CB13"/>
    <mergeCell ref="AM14:CB14"/>
  </mergeCells>
  <conditionalFormatting sqref="V4:X20">
    <cfRule type="expression" priority="1" dxfId="128" stopIfTrue="1">
      <formula>IF($V4&gt;0,TRUE,FALSE)</formula>
    </cfRule>
  </conditionalFormatting>
  <printOptions/>
  <pageMargins left="0.7" right="0.7" top="0.75" bottom="0.75" header="0.3" footer="0.3"/>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sheetPr codeName="Sheet4"/>
  <dimension ref="A1:BS44"/>
  <sheetViews>
    <sheetView showGridLines="0" zoomScalePageLayoutView="0" workbookViewId="0" topLeftCell="A1">
      <selection activeCell="G3" sqref="G3:P4"/>
    </sheetView>
  </sheetViews>
  <sheetFormatPr defaultColWidth="3.00390625" defaultRowHeight="15"/>
  <sheetData>
    <row r="1" spans="1:65" ht="15">
      <c r="A1" s="218" t="s">
        <v>143</v>
      </c>
      <c r="B1" s="218"/>
      <c r="C1" s="218"/>
      <c r="D1" s="218"/>
      <c r="E1" s="218"/>
      <c r="F1" s="218"/>
      <c r="G1" s="218"/>
      <c r="H1" s="218"/>
      <c r="I1" s="218"/>
      <c r="J1" s="218"/>
      <c r="K1" s="218"/>
      <c r="L1" s="218"/>
      <c r="M1" s="218"/>
      <c r="N1" s="218"/>
      <c r="O1" s="218"/>
      <c r="P1" s="218"/>
      <c r="Q1" s="218"/>
      <c r="R1" s="218"/>
      <c r="S1" s="218"/>
      <c r="T1" s="218"/>
      <c r="U1" s="218"/>
      <c r="V1" s="218"/>
      <c r="W1" s="218"/>
      <c r="X1" s="218"/>
      <c r="Y1" s="218"/>
      <c r="Z1" s="218">
        <f>IF(Basics!E1="","",Basics!E1)</f>
      </c>
      <c r="AA1" s="218"/>
      <c r="AB1" s="218"/>
      <c r="AC1" s="218"/>
      <c r="AD1" s="218"/>
      <c r="AE1" s="218"/>
      <c r="AF1" s="256" t="s">
        <v>42</v>
      </c>
      <c r="AG1" s="256"/>
      <c r="AH1" s="256"/>
      <c r="AI1" s="218">
        <f>IF(Basics!E5="",0,Basics!E5)</f>
        <v>0</v>
      </c>
      <c r="AJ1" s="218"/>
      <c r="AK1" s="218">
        <f>IF(Basics!$E$4="","",Basics!$E$4)</f>
      </c>
      <c r="AL1" s="218"/>
      <c r="AM1" s="218"/>
      <c r="AN1" s="218"/>
      <c r="AO1" s="218"/>
      <c r="AP1" s="218"/>
      <c r="AQ1" s="27"/>
      <c r="AR1" s="27"/>
      <c r="AS1" s="27"/>
      <c r="AT1" s="27"/>
      <c r="AU1" s="27"/>
      <c r="AV1" s="27"/>
      <c r="AW1" s="27"/>
      <c r="AX1" s="27"/>
      <c r="AY1" s="27"/>
      <c r="AZ1" s="27"/>
      <c r="BA1" s="27"/>
      <c r="BB1" s="27"/>
      <c r="BC1" s="27"/>
      <c r="BM1" t="s">
        <v>1060</v>
      </c>
    </row>
    <row r="2" spans="1:70" ht="15">
      <c r="A2" s="196"/>
      <c r="B2" s="196"/>
      <c r="C2" s="196"/>
      <c r="D2" s="196"/>
      <c r="E2" s="196"/>
      <c r="F2" s="196"/>
      <c r="G2" s="201" t="s">
        <v>163</v>
      </c>
      <c r="H2" s="201"/>
      <c r="I2" s="201"/>
      <c r="J2" s="201"/>
      <c r="K2" s="201"/>
      <c r="L2" s="201"/>
      <c r="M2" s="201"/>
      <c r="N2" s="201"/>
      <c r="O2" s="201"/>
      <c r="P2" s="201"/>
      <c r="Q2" s="255" t="s">
        <v>164</v>
      </c>
      <c r="R2" s="255"/>
      <c r="S2" s="255"/>
      <c r="T2" s="255"/>
      <c r="U2" s="255"/>
      <c r="V2" s="255"/>
      <c r="W2" s="255"/>
      <c r="X2" s="255"/>
      <c r="Y2" s="255"/>
      <c r="Z2" s="255"/>
      <c r="AA2" s="255"/>
      <c r="AB2" s="255"/>
      <c r="AC2" s="255"/>
      <c r="AD2" s="255" t="s">
        <v>165</v>
      </c>
      <c r="AE2" s="255"/>
      <c r="AF2" s="255"/>
      <c r="AG2" s="255"/>
      <c r="AH2" s="255"/>
      <c r="AI2" s="255"/>
      <c r="AJ2" s="255"/>
      <c r="AK2" s="255"/>
      <c r="AL2" s="255"/>
      <c r="AM2" s="255"/>
      <c r="AN2" s="255"/>
      <c r="AO2" s="255"/>
      <c r="AP2" s="255"/>
      <c r="AQ2" s="255" t="s">
        <v>166</v>
      </c>
      <c r="AR2" s="255"/>
      <c r="AS2" s="255"/>
      <c r="AT2" s="255"/>
      <c r="AU2" s="255"/>
      <c r="AV2" s="255"/>
      <c r="AW2" s="255"/>
      <c r="AX2" s="255"/>
      <c r="AY2" s="255"/>
      <c r="AZ2" s="255"/>
      <c r="BA2" s="255"/>
      <c r="BB2" s="255"/>
      <c r="BC2" s="255"/>
      <c r="BM2" s="235" t="s">
        <v>618</v>
      </c>
      <c r="BN2" s="235"/>
      <c r="BO2" s="235"/>
      <c r="BP2" s="235"/>
      <c r="BQ2" s="235"/>
      <c r="BR2" s="235"/>
    </row>
    <row r="3" spans="1:70" ht="15">
      <c r="A3" s="254" t="s">
        <v>144</v>
      </c>
      <c r="B3" s="254"/>
      <c r="C3" s="254"/>
      <c r="D3" s="254"/>
      <c r="E3" s="254"/>
      <c r="F3" s="254"/>
      <c r="G3" s="242"/>
      <c r="H3" s="243"/>
      <c r="I3" s="243"/>
      <c r="J3" s="243"/>
      <c r="K3" s="243"/>
      <c r="L3" s="243"/>
      <c r="M3" s="243"/>
      <c r="N3" s="243"/>
      <c r="O3" s="243"/>
      <c r="P3" s="244"/>
      <c r="Q3" s="236">
        <f>IF($G3="","",VLOOKUP($G3,Data!$A$33:$AZ$182,10,0))</f>
      </c>
      <c r="R3" s="237"/>
      <c r="S3" s="237"/>
      <c r="T3" s="237"/>
      <c r="U3" s="237"/>
      <c r="V3" s="237"/>
      <c r="W3" s="237"/>
      <c r="X3" s="237"/>
      <c r="Y3" s="237"/>
      <c r="Z3" s="237"/>
      <c r="AA3" s="237"/>
      <c r="AB3" s="237"/>
      <c r="AC3" s="238"/>
      <c r="AD3" s="236">
        <f>IF($G3="","",VLOOKUP($G3,Data!$A$33:$AZ$182,24,0))</f>
      </c>
      <c r="AE3" s="237"/>
      <c r="AF3" s="237"/>
      <c r="AG3" s="237"/>
      <c r="AH3" s="237"/>
      <c r="AI3" s="237"/>
      <c r="AJ3" s="237"/>
      <c r="AK3" s="237"/>
      <c r="AL3" s="237"/>
      <c r="AM3" s="237"/>
      <c r="AN3" s="237"/>
      <c r="AO3" s="237"/>
      <c r="AP3" s="238"/>
      <c r="AQ3" s="248"/>
      <c r="AR3" s="249"/>
      <c r="AS3" s="249"/>
      <c r="AT3" s="249"/>
      <c r="AU3" s="249"/>
      <c r="AV3" s="249"/>
      <c r="AW3" s="249"/>
      <c r="AX3" s="249"/>
      <c r="AY3" s="249"/>
      <c r="AZ3" s="249"/>
      <c r="BA3" s="249"/>
      <c r="BB3" s="249"/>
      <c r="BC3" s="250"/>
      <c r="BM3" s="234">
        <f>IF(G3="Expanded Spellbook",1,0)</f>
        <v>0</v>
      </c>
      <c r="BN3" s="234"/>
      <c r="BO3" s="234"/>
      <c r="BP3" s="234"/>
      <c r="BQ3" s="234"/>
      <c r="BR3" s="234"/>
    </row>
    <row r="4" spans="1:70" ht="15">
      <c r="A4" s="254"/>
      <c r="B4" s="254"/>
      <c r="C4" s="254"/>
      <c r="D4" s="254"/>
      <c r="E4" s="254"/>
      <c r="F4" s="254"/>
      <c r="G4" s="245"/>
      <c r="H4" s="246"/>
      <c r="I4" s="246"/>
      <c r="J4" s="246"/>
      <c r="K4" s="246"/>
      <c r="L4" s="246"/>
      <c r="M4" s="246"/>
      <c r="N4" s="246"/>
      <c r="O4" s="246"/>
      <c r="P4" s="247"/>
      <c r="Q4" s="239"/>
      <c r="R4" s="240"/>
      <c r="S4" s="240"/>
      <c r="T4" s="240"/>
      <c r="U4" s="240"/>
      <c r="V4" s="240"/>
      <c r="W4" s="240"/>
      <c r="X4" s="240"/>
      <c r="Y4" s="240"/>
      <c r="Z4" s="240"/>
      <c r="AA4" s="240"/>
      <c r="AB4" s="240"/>
      <c r="AC4" s="241"/>
      <c r="AD4" s="239"/>
      <c r="AE4" s="240"/>
      <c r="AF4" s="240"/>
      <c r="AG4" s="240"/>
      <c r="AH4" s="240"/>
      <c r="AI4" s="240"/>
      <c r="AJ4" s="240"/>
      <c r="AK4" s="240"/>
      <c r="AL4" s="240"/>
      <c r="AM4" s="240"/>
      <c r="AN4" s="240"/>
      <c r="AO4" s="240"/>
      <c r="AP4" s="241"/>
      <c r="AQ4" s="251"/>
      <c r="AR4" s="252"/>
      <c r="AS4" s="252"/>
      <c r="AT4" s="252"/>
      <c r="AU4" s="252"/>
      <c r="AV4" s="252"/>
      <c r="AW4" s="252"/>
      <c r="AX4" s="252"/>
      <c r="AY4" s="252"/>
      <c r="AZ4" s="252"/>
      <c r="BA4" s="252"/>
      <c r="BB4" s="252"/>
      <c r="BC4" s="253"/>
      <c r="BM4" s="234"/>
      <c r="BN4" s="234"/>
      <c r="BO4" s="234"/>
      <c r="BP4" s="234"/>
      <c r="BQ4" s="234"/>
      <c r="BR4" s="234"/>
    </row>
    <row r="5" spans="1:70" ht="15">
      <c r="A5" s="254" t="s">
        <v>145</v>
      </c>
      <c r="B5" s="254"/>
      <c r="C5" s="254"/>
      <c r="D5" s="254"/>
      <c r="E5" s="254"/>
      <c r="F5" s="254"/>
      <c r="G5" s="242"/>
      <c r="H5" s="243"/>
      <c r="I5" s="243"/>
      <c r="J5" s="243"/>
      <c r="K5" s="243"/>
      <c r="L5" s="243"/>
      <c r="M5" s="243"/>
      <c r="N5" s="243"/>
      <c r="O5" s="243"/>
      <c r="P5" s="244"/>
      <c r="Q5" s="236">
        <f>IF($G5="","",VLOOKUP($G5,Data!$A$33:$AZ$182,10,0))</f>
      </c>
      <c r="R5" s="237"/>
      <c r="S5" s="237"/>
      <c r="T5" s="237"/>
      <c r="U5" s="237"/>
      <c r="V5" s="237"/>
      <c r="W5" s="237"/>
      <c r="X5" s="237"/>
      <c r="Y5" s="237"/>
      <c r="Z5" s="237"/>
      <c r="AA5" s="237"/>
      <c r="AB5" s="237"/>
      <c r="AC5" s="238"/>
      <c r="AD5" s="236">
        <f>IF($G5="","",VLOOKUP($G5,Data!$A$33:$AZ$182,24,0))</f>
      </c>
      <c r="AE5" s="237"/>
      <c r="AF5" s="237"/>
      <c r="AG5" s="237"/>
      <c r="AH5" s="237"/>
      <c r="AI5" s="237"/>
      <c r="AJ5" s="237"/>
      <c r="AK5" s="237"/>
      <c r="AL5" s="237"/>
      <c r="AM5" s="237"/>
      <c r="AN5" s="237"/>
      <c r="AO5" s="237"/>
      <c r="AP5" s="238"/>
      <c r="AQ5" s="248"/>
      <c r="AR5" s="249"/>
      <c r="AS5" s="249"/>
      <c r="AT5" s="249"/>
      <c r="AU5" s="249"/>
      <c r="AV5" s="249"/>
      <c r="AW5" s="249"/>
      <c r="AX5" s="249"/>
      <c r="AY5" s="249"/>
      <c r="AZ5" s="249"/>
      <c r="BA5" s="249"/>
      <c r="BB5" s="249"/>
      <c r="BC5" s="250"/>
      <c r="BM5" s="234">
        <f>IF(G5="Expanded Spellbook",1,0)</f>
        <v>0</v>
      </c>
      <c r="BN5" s="234"/>
      <c r="BO5" s="234"/>
      <c r="BP5" s="234"/>
      <c r="BQ5" s="234"/>
      <c r="BR5" s="234"/>
    </row>
    <row r="6" spans="1:70" ht="15">
      <c r="A6" s="254"/>
      <c r="B6" s="254"/>
      <c r="C6" s="254"/>
      <c r="D6" s="254"/>
      <c r="E6" s="254"/>
      <c r="F6" s="254"/>
      <c r="G6" s="245"/>
      <c r="H6" s="246"/>
      <c r="I6" s="246"/>
      <c r="J6" s="246"/>
      <c r="K6" s="246"/>
      <c r="L6" s="246"/>
      <c r="M6" s="246"/>
      <c r="N6" s="246"/>
      <c r="O6" s="246"/>
      <c r="P6" s="247"/>
      <c r="Q6" s="239"/>
      <c r="R6" s="240"/>
      <c r="S6" s="240"/>
      <c r="T6" s="240"/>
      <c r="U6" s="240"/>
      <c r="V6" s="240"/>
      <c r="W6" s="240"/>
      <c r="X6" s="240"/>
      <c r="Y6" s="240"/>
      <c r="Z6" s="240"/>
      <c r="AA6" s="240"/>
      <c r="AB6" s="240"/>
      <c r="AC6" s="241"/>
      <c r="AD6" s="239"/>
      <c r="AE6" s="240"/>
      <c r="AF6" s="240"/>
      <c r="AG6" s="240"/>
      <c r="AH6" s="240"/>
      <c r="AI6" s="240"/>
      <c r="AJ6" s="240"/>
      <c r="AK6" s="240"/>
      <c r="AL6" s="240"/>
      <c r="AM6" s="240"/>
      <c r="AN6" s="240"/>
      <c r="AO6" s="240"/>
      <c r="AP6" s="241"/>
      <c r="AQ6" s="251"/>
      <c r="AR6" s="252"/>
      <c r="AS6" s="252"/>
      <c r="AT6" s="252"/>
      <c r="AU6" s="252"/>
      <c r="AV6" s="252"/>
      <c r="AW6" s="252"/>
      <c r="AX6" s="252"/>
      <c r="AY6" s="252"/>
      <c r="AZ6" s="252"/>
      <c r="BA6" s="252"/>
      <c r="BB6" s="252"/>
      <c r="BC6" s="253"/>
      <c r="BM6" s="234"/>
      <c r="BN6" s="234"/>
      <c r="BO6" s="234"/>
      <c r="BP6" s="234"/>
      <c r="BQ6" s="234"/>
      <c r="BR6" s="234"/>
    </row>
    <row r="7" spans="1:71" ht="15">
      <c r="A7" s="254" t="s">
        <v>515</v>
      </c>
      <c r="B7" s="254"/>
      <c r="C7" s="254"/>
      <c r="D7" s="254"/>
      <c r="E7" s="254"/>
      <c r="F7" s="254"/>
      <c r="G7" s="242"/>
      <c r="H7" s="243"/>
      <c r="I7" s="243"/>
      <c r="J7" s="243"/>
      <c r="K7" s="243"/>
      <c r="L7" s="243"/>
      <c r="M7" s="243"/>
      <c r="N7" s="243"/>
      <c r="O7" s="243"/>
      <c r="P7" s="244"/>
      <c r="Q7" s="236">
        <f>IF($G7="","",VLOOKUP($G7,Data!$A$33:$AZ$182,10,0))</f>
      </c>
      <c r="R7" s="237"/>
      <c r="S7" s="237"/>
      <c r="T7" s="237"/>
      <c r="U7" s="237"/>
      <c r="V7" s="237"/>
      <c r="W7" s="237"/>
      <c r="X7" s="237"/>
      <c r="Y7" s="237"/>
      <c r="Z7" s="237"/>
      <c r="AA7" s="237"/>
      <c r="AB7" s="237"/>
      <c r="AC7" s="238"/>
      <c r="AD7" s="236">
        <f>IF($G7="","",VLOOKUP($G7,Data!$A$33:$AZ$182,24,0))</f>
      </c>
      <c r="AE7" s="237"/>
      <c r="AF7" s="237"/>
      <c r="AG7" s="237"/>
      <c r="AH7" s="237"/>
      <c r="AI7" s="237"/>
      <c r="AJ7" s="237"/>
      <c r="AK7" s="237"/>
      <c r="AL7" s="237"/>
      <c r="AM7" s="237"/>
      <c r="AN7" s="237"/>
      <c r="AO7" s="237"/>
      <c r="AP7" s="238"/>
      <c r="AQ7" s="248"/>
      <c r="AR7" s="249"/>
      <c r="AS7" s="249"/>
      <c r="AT7" s="249"/>
      <c r="AU7" s="249"/>
      <c r="AV7" s="249"/>
      <c r="AW7" s="249"/>
      <c r="AX7" s="249"/>
      <c r="AY7" s="249"/>
      <c r="AZ7" s="249"/>
      <c r="BA7" s="249"/>
      <c r="BB7" s="249"/>
      <c r="BC7" s="250"/>
      <c r="BE7" s="104"/>
      <c r="BF7" s="104"/>
      <c r="BG7" s="104"/>
      <c r="BH7" s="104"/>
      <c r="BI7" s="104"/>
      <c r="BJ7" s="104"/>
      <c r="BK7" s="104"/>
      <c r="BL7" s="104"/>
      <c r="BM7" s="234">
        <f>IF(G7="Expanded Spellbook",1,0)</f>
        <v>0</v>
      </c>
      <c r="BN7" s="234"/>
      <c r="BO7" s="234"/>
      <c r="BP7" s="234"/>
      <c r="BQ7" s="234"/>
      <c r="BR7" s="234"/>
      <c r="BS7" s="104"/>
    </row>
    <row r="8" spans="1:71" ht="15">
      <c r="A8" s="254"/>
      <c r="B8" s="254"/>
      <c r="C8" s="254"/>
      <c r="D8" s="254"/>
      <c r="E8" s="254"/>
      <c r="F8" s="254"/>
      <c r="G8" s="245"/>
      <c r="H8" s="246"/>
      <c r="I8" s="246"/>
      <c r="J8" s="246"/>
      <c r="K8" s="246"/>
      <c r="L8" s="246"/>
      <c r="M8" s="246"/>
      <c r="N8" s="246"/>
      <c r="O8" s="246"/>
      <c r="P8" s="247"/>
      <c r="Q8" s="239"/>
      <c r="R8" s="240"/>
      <c r="S8" s="240"/>
      <c r="T8" s="240"/>
      <c r="U8" s="240"/>
      <c r="V8" s="240"/>
      <c r="W8" s="240"/>
      <c r="X8" s="240"/>
      <c r="Y8" s="240"/>
      <c r="Z8" s="240"/>
      <c r="AA8" s="240"/>
      <c r="AB8" s="240"/>
      <c r="AC8" s="241"/>
      <c r="AD8" s="239"/>
      <c r="AE8" s="240"/>
      <c r="AF8" s="240"/>
      <c r="AG8" s="240"/>
      <c r="AH8" s="240"/>
      <c r="AI8" s="240"/>
      <c r="AJ8" s="240"/>
      <c r="AK8" s="240"/>
      <c r="AL8" s="240"/>
      <c r="AM8" s="240"/>
      <c r="AN8" s="240"/>
      <c r="AO8" s="240"/>
      <c r="AP8" s="241"/>
      <c r="AQ8" s="251"/>
      <c r="AR8" s="252"/>
      <c r="AS8" s="252"/>
      <c r="AT8" s="252"/>
      <c r="AU8" s="252"/>
      <c r="AV8" s="252"/>
      <c r="AW8" s="252"/>
      <c r="AX8" s="252"/>
      <c r="AY8" s="252"/>
      <c r="AZ8" s="252"/>
      <c r="BA8" s="252"/>
      <c r="BB8" s="252"/>
      <c r="BC8" s="253"/>
      <c r="BE8" s="104"/>
      <c r="BF8" s="104"/>
      <c r="BG8" s="104"/>
      <c r="BH8" s="104"/>
      <c r="BI8" s="104"/>
      <c r="BJ8" s="104"/>
      <c r="BK8" s="104"/>
      <c r="BL8" s="104"/>
      <c r="BM8" s="234"/>
      <c r="BN8" s="234"/>
      <c r="BO8" s="234"/>
      <c r="BP8" s="234"/>
      <c r="BQ8" s="234"/>
      <c r="BR8" s="234"/>
      <c r="BS8" s="104"/>
    </row>
    <row r="9" spans="1:70" ht="15">
      <c r="A9" s="254" t="s">
        <v>146</v>
      </c>
      <c r="B9" s="254"/>
      <c r="C9" s="254"/>
      <c r="D9" s="254"/>
      <c r="E9" s="254"/>
      <c r="F9" s="257"/>
      <c r="G9" s="242"/>
      <c r="H9" s="243"/>
      <c r="I9" s="243"/>
      <c r="J9" s="243"/>
      <c r="K9" s="243"/>
      <c r="L9" s="243"/>
      <c r="M9" s="243"/>
      <c r="N9" s="243"/>
      <c r="O9" s="243"/>
      <c r="P9" s="244"/>
      <c r="Q9" s="236">
        <f>IF($G9="","",VLOOKUP($G9,Data!$A$33:$AZ$182,10,0))</f>
      </c>
      <c r="R9" s="237"/>
      <c r="S9" s="237"/>
      <c r="T9" s="237"/>
      <c r="U9" s="237"/>
      <c r="V9" s="237"/>
      <c r="W9" s="237"/>
      <c r="X9" s="237"/>
      <c r="Y9" s="237"/>
      <c r="Z9" s="237"/>
      <c r="AA9" s="237"/>
      <c r="AB9" s="237"/>
      <c r="AC9" s="238"/>
      <c r="AD9" s="236">
        <f>IF($G9="","",VLOOKUP($G9,Data!$A$33:$AZ$182,24,0))</f>
      </c>
      <c r="AE9" s="237"/>
      <c r="AF9" s="237"/>
      <c r="AG9" s="237"/>
      <c r="AH9" s="237"/>
      <c r="AI9" s="237"/>
      <c r="AJ9" s="237"/>
      <c r="AK9" s="237"/>
      <c r="AL9" s="237"/>
      <c r="AM9" s="237"/>
      <c r="AN9" s="237"/>
      <c r="AO9" s="237"/>
      <c r="AP9" s="238"/>
      <c r="AQ9" s="248"/>
      <c r="AR9" s="249"/>
      <c r="AS9" s="249"/>
      <c r="AT9" s="249"/>
      <c r="AU9" s="249"/>
      <c r="AV9" s="249"/>
      <c r="AW9" s="249"/>
      <c r="AX9" s="249"/>
      <c r="AY9" s="249"/>
      <c r="AZ9" s="249"/>
      <c r="BA9" s="249"/>
      <c r="BB9" s="249"/>
      <c r="BC9" s="250"/>
      <c r="BM9" s="234">
        <f>IF(G9="Expanded Spellbook",1,0)</f>
        <v>0</v>
      </c>
      <c r="BN9" s="234"/>
      <c r="BO9" s="234"/>
      <c r="BP9" s="234"/>
      <c r="BQ9" s="234"/>
      <c r="BR9" s="234"/>
    </row>
    <row r="10" spans="1:70" ht="15">
      <c r="A10" s="254"/>
      <c r="B10" s="254"/>
      <c r="C10" s="254"/>
      <c r="D10" s="254"/>
      <c r="E10" s="254"/>
      <c r="F10" s="257"/>
      <c r="G10" s="245"/>
      <c r="H10" s="246"/>
      <c r="I10" s="246"/>
      <c r="J10" s="246"/>
      <c r="K10" s="246"/>
      <c r="L10" s="246"/>
      <c r="M10" s="246"/>
      <c r="N10" s="246"/>
      <c r="O10" s="246"/>
      <c r="P10" s="247"/>
      <c r="Q10" s="239"/>
      <c r="R10" s="240"/>
      <c r="S10" s="240"/>
      <c r="T10" s="240"/>
      <c r="U10" s="240"/>
      <c r="V10" s="240"/>
      <c r="W10" s="240"/>
      <c r="X10" s="240"/>
      <c r="Y10" s="240"/>
      <c r="Z10" s="240"/>
      <c r="AA10" s="240"/>
      <c r="AB10" s="240"/>
      <c r="AC10" s="241"/>
      <c r="AD10" s="239"/>
      <c r="AE10" s="240"/>
      <c r="AF10" s="240"/>
      <c r="AG10" s="240"/>
      <c r="AH10" s="240"/>
      <c r="AI10" s="240"/>
      <c r="AJ10" s="240"/>
      <c r="AK10" s="240"/>
      <c r="AL10" s="240"/>
      <c r="AM10" s="240"/>
      <c r="AN10" s="240"/>
      <c r="AO10" s="240"/>
      <c r="AP10" s="241"/>
      <c r="AQ10" s="251"/>
      <c r="AR10" s="252"/>
      <c r="AS10" s="252"/>
      <c r="AT10" s="252"/>
      <c r="AU10" s="252"/>
      <c r="AV10" s="252"/>
      <c r="AW10" s="252"/>
      <c r="AX10" s="252"/>
      <c r="AY10" s="252"/>
      <c r="AZ10" s="252"/>
      <c r="BA10" s="252"/>
      <c r="BB10" s="252"/>
      <c r="BC10" s="253"/>
      <c r="BM10" s="234"/>
      <c r="BN10" s="234"/>
      <c r="BO10" s="234"/>
      <c r="BP10" s="234"/>
      <c r="BQ10" s="234"/>
      <c r="BR10" s="234"/>
    </row>
    <row r="11" spans="1:70" ht="15">
      <c r="A11" s="254" t="s">
        <v>147</v>
      </c>
      <c r="B11" s="254"/>
      <c r="C11" s="254"/>
      <c r="D11" s="254"/>
      <c r="E11" s="254"/>
      <c r="F11" s="254"/>
      <c r="G11" s="242"/>
      <c r="H11" s="243"/>
      <c r="I11" s="243"/>
      <c r="J11" s="243"/>
      <c r="K11" s="243"/>
      <c r="L11" s="243"/>
      <c r="M11" s="243"/>
      <c r="N11" s="243"/>
      <c r="O11" s="243"/>
      <c r="P11" s="244"/>
      <c r="Q11" s="236">
        <f>IF($G11="","",VLOOKUP($G11,Data!$A$33:$AZ$182,10,0))</f>
      </c>
      <c r="R11" s="237"/>
      <c r="S11" s="237"/>
      <c r="T11" s="237"/>
      <c r="U11" s="237"/>
      <c r="V11" s="237"/>
      <c r="W11" s="237"/>
      <c r="X11" s="237"/>
      <c r="Y11" s="237"/>
      <c r="Z11" s="237"/>
      <c r="AA11" s="237"/>
      <c r="AB11" s="237"/>
      <c r="AC11" s="238"/>
      <c r="AD11" s="236">
        <f>IF($G11="","",VLOOKUP($G11,Data!$A$33:$AZ$182,24,0))</f>
      </c>
      <c r="AE11" s="237"/>
      <c r="AF11" s="237"/>
      <c r="AG11" s="237"/>
      <c r="AH11" s="237"/>
      <c r="AI11" s="237"/>
      <c r="AJ11" s="237"/>
      <c r="AK11" s="237"/>
      <c r="AL11" s="237"/>
      <c r="AM11" s="237"/>
      <c r="AN11" s="237"/>
      <c r="AO11" s="237"/>
      <c r="AP11" s="238"/>
      <c r="AQ11" s="248"/>
      <c r="AR11" s="249"/>
      <c r="AS11" s="249"/>
      <c r="AT11" s="249"/>
      <c r="AU11" s="249"/>
      <c r="AV11" s="249"/>
      <c r="AW11" s="249"/>
      <c r="AX11" s="249"/>
      <c r="AY11" s="249"/>
      <c r="AZ11" s="249"/>
      <c r="BA11" s="249"/>
      <c r="BB11" s="249"/>
      <c r="BC11" s="250"/>
      <c r="BM11" s="234">
        <f>IF(G11="Expanded Spellbook",1,0)</f>
        <v>0</v>
      </c>
      <c r="BN11" s="234"/>
      <c r="BO11" s="234"/>
      <c r="BP11" s="234"/>
      <c r="BQ11" s="234"/>
      <c r="BR11" s="234"/>
    </row>
    <row r="12" spans="1:70" ht="15">
      <c r="A12" s="254"/>
      <c r="B12" s="254"/>
      <c r="C12" s="254"/>
      <c r="D12" s="254"/>
      <c r="E12" s="254"/>
      <c r="F12" s="254"/>
      <c r="G12" s="245"/>
      <c r="H12" s="246"/>
      <c r="I12" s="246"/>
      <c r="J12" s="246"/>
      <c r="K12" s="246"/>
      <c r="L12" s="246"/>
      <c r="M12" s="246"/>
      <c r="N12" s="246"/>
      <c r="O12" s="246"/>
      <c r="P12" s="247"/>
      <c r="Q12" s="239"/>
      <c r="R12" s="240"/>
      <c r="S12" s="240"/>
      <c r="T12" s="240"/>
      <c r="U12" s="240"/>
      <c r="V12" s="240"/>
      <c r="W12" s="240"/>
      <c r="X12" s="240"/>
      <c r="Y12" s="240"/>
      <c r="Z12" s="240"/>
      <c r="AA12" s="240"/>
      <c r="AB12" s="240"/>
      <c r="AC12" s="241"/>
      <c r="AD12" s="239"/>
      <c r="AE12" s="240"/>
      <c r="AF12" s="240"/>
      <c r="AG12" s="240"/>
      <c r="AH12" s="240"/>
      <c r="AI12" s="240"/>
      <c r="AJ12" s="240"/>
      <c r="AK12" s="240"/>
      <c r="AL12" s="240"/>
      <c r="AM12" s="240"/>
      <c r="AN12" s="240"/>
      <c r="AO12" s="240"/>
      <c r="AP12" s="241"/>
      <c r="AQ12" s="251"/>
      <c r="AR12" s="252"/>
      <c r="AS12" s="252"/>
      <c r="AT12" s="252"/>
      <c r="AU12" s="252"/>
      <c r="AV12" s="252"/>
      <c r="AW12" s="252"/>
      <c r="AX12" s="252"/>
      <c r="AY12" s="252"/>
      <c r="AZ12" s="252"/>
      <c r="BA12" s="252"/>
      <c r="BB12" s="252"/>
      <c r="BC12" s="253"/>
      <c r="BM12" s="234"/>
      <c r="BN12" s="234"/>
      <c r="BO12" s="234"/>
      <c r="BP12" s="234"/>
      <c r="BQ12" s="234"/>
      <c r="BR12" s="234"/>
    </row>
    <row r="13" spans="1:70" ht="15">
      <c r="A13" s="254" t="s">
        <v>148</v>
      </c>
      <c r="B13" s="254"/>
      <c r="C13" s="254"/>
      <c r="D13" s="254"/>
      <c r="E13" s="254"/>
      <c r="F13" s="254"/>
      <c r="G13" s="242"/>
      <c r="H13" s="243"/>
      <c r="I13" s="243"/>
      <c r="J13" s="243"/>
      <c r="K13" s="243"/>
      <c r="L13" s="243"/>
      <c r="M13" s="243"/>
      <c r="N13" s="243"/>
      <c r="O13" s="243"/>
      <c r="P13" s="244"/>
      <c r="Q13" s="236">
        <f>IF($G13="","",VLOOKUP($G13,Data!$A$33:$AZ$182,10,0))</f>
      </c>
      <c r="R13" s="237"/>
      <c r="S13" s="237"/>
      <c r="T13" s="237"/>
      <c r="U13" s="237"/>
      <c r="V13" s="237"/>
      <c r="W13" s="237"/>
      <c r="X13" s="237"/>
      <c r="Y13" s="237"/>
      <c r="Z13" s="237"/>
      <c r="AA13" s="237"/>
      <c r="AB13" s="237"/>
      <c r="AC13" s="238"/>
      <c r="AD13" s="236">
        <f>IF($G13="","",VLOOKUP($G13,Data!$A$33:$AZ$182,24,0))</f>
      </c>
      <c r="AE13" s="237"/>
      <c r="AF13" s="237"/>
      <c r="AG13" s="237"/>
      <c r="AH13" s="237"/>
      <c r="AI13" s="237"/>
      <c r="AJ13" s="237"/>
      <c r="AK13" s="237"/>
      <c r="AL13" s="237"/>
      <c r="AM13" s="237"/>
      <c r="AN13" s="237"/>
      <c r="AO13" s="237"/>
      <c r="AP13" s="238"/>
      <c r="AQ13" s="248"/>
      <c r="AR13" s="249"/>
      <c r="AS13" s="249"/>
      <c r="AT13" s="249"/>
      <c r="AU13" s="249"/>
      <c r="AV13" s="249"/>
      <c r="AW13" s="249"/>
      <c r="AX13" s="249"/>
      <c r="AY13" s="249"/>
      <c r="AZ13" s="249"/>
      <c r="BA13" s="249"/>
      <c r="BB13" s="249"/>
      <c r="BC13" s="250"/>
      <c r="BM13" s="234">
        <f>IF(G13="Expanded Spellbook",1,0)</f>
        <v>0</v>
      </c>
      <c r="BN13" s="234"/>
      <c r="BO13" s="234"/>
      <c r="BP13" s="234"/>
      <c r="BQ13" s="234"/>
      <c r="BR13" s="234"/>
    </row>
    <row r="14" spans="1:70" ht="15">
      <c r="A14" s="254"/>
      <c r="B14" s="254"/>
      <c r="C14" s="254"/>
      <c r="D14" s="254"/>
      <c r="E14" s="254"/>
      <c r="F14" s="254"/>
      <c r="G14" s="245"/>
      <c r="H14" s="246"/>
      <c r="I14" s="246"/>
      <c r="J14" s="246"/>
      <c r="K14" s="246"/>
      <c r="L14" s="246"/>
      <c r="M14" s="246"/>
      <c r="N14" s="246"/>
      <c r="O14" s="246"/>
      <c r="P14" s="247"/>
      <c r="Q14" s="239"/>
      <c r="R14" s="240"/>
      <c r="S14" s="240"/>
      <c r="T14" s="240"/>
      <c r="U14" s="240"/>
      <c r="V14" s="240"/>
      <c r="W14" s="240"/>
      <c r="X14" s="240"/>
      <c r="Y14" s="240"/>
      <c r="Z14" s="240"/>
      <c r="AA14" s="240"/>
      <c r="AB14" s="240"/>
      <c r="AC14" s="241"/>
      <c r="AD14" s="239"/>
      <c r="AE14" s="240"/>
      <c r="AF14" s="240"/>
      <c r="AG14" s="240"/>
      <c r="AH14" s="240"/>
      <c r="AI14" s="240"/>
      <c r="AJ14" s="240"/>
      <c r="AK14" s="240"/>
      <c r="AL14" s="240"/>
      <c r="AM14" s="240"/>
      <c r="AN14" s="240"/>
      <c r="AO14" s="240"/>
      <c r="AP14" s="241"/>
      <c r="AQ14" s="251"/>
      <c r="AR14" s="252"/>
      <c r="AS14" s="252"/>
      <c r="AT14" s="252"/>
      <c r="AU14" s="252"/>
      <c r="AV14" s="252"/>
      <c r="AW14" s="252"/>
      <c r="AX14" s="252"/>
      <c r="AY14" s="252"/>
      <c r="AZ14" s="252"/>
      <c r="BA14" s="252"/>
      <c r="BB14" s="252"/>
      <c r="BC14" s="253"/>
      <c r="BM14" s="234"/>
      <c r="BN14" s="234"/>
      <c r="BO14" s="234"/>
      <c r="BP14" s="234"/>
      <c r="BQ14" s="234"/>
      <c r="BR14" s="234"/>
    </row>
    <row r="15" spans="1:70" ht="15">
      <c r="A15" s="254" t="s">
        <v>149</v>
      </c>
      <c r="B15" s="254"/>
      <c r="C15" s="254"/>
      <c r="D15" s="254"/>
      <c r="E15" s="254"/>
      <c r="F15" s="254"/>
      <c r="G15" s="242"/>
      <c r="H15" s="243"/>
      <c r="I15" s="243"/>
      <c r="J15" s="243"/>
      <c r="K15" s="243"/>
      <c r="L15" s="243"/>
      <c r="M15" s="243"/>
      <c r="N15" s="243"/>
      <c r="O15" s="243"/>
      <c r="P15" s="244"/>
      <c r="Q15" s="236">
        <f>IF($G15="","",VLOOKUP($G15,Data!$A$33:$AZ$182,10,0))</f>
      </c>
      <c r="R15" s="237"/>
      <c r="S15" s="237"/>
      <c r="T15" s="237"/>
      <c r="U15" s="237"/>
      <c r="V15" s="237"/>
      <c r="W15" s="237"/>
      <c r="X15" s="237"/>
      <c r="Y15" s="237"/>
      <c r="Z15" s="237"/>
      <c r="AA15" s="237"/>
      <c r="AB15" s="237"/>
      <c r="AC15" s="238"/>
      <c r="AD15" s="236">
        <f>IF($G15="","",VLOOKUP($G15,Data!$A$33:$AZ$182,24,0))</f>
      </c>
      <c r="AE15" s="237"/>
      <c r="AF15" s="237"/>
      <c r="AG15" s="237"/>
      <c r="AH15" s="237"/>
      <c r="AI15" s="237"/>
      <c r="AJ15" s="237"/>
      <c r="AK15" s="237"/>
      <c r="AL15" s="237"/>
      <c r="AM15" s="237"/>
      <c r="AN15" s="237"/>
      <c r="AO15" s="237"/>
      <c r="AP15" s="238"/>
      <c r="AQ15" s="248"/>
      <c r="AR15" s="249"/>
      <c r="AS15" s="249"/>
      <c r="AT15" s="249"/>
      <c r="AU15" s="249"/>
      <c r="AV15" s="249"/>
      <c r="AW15" s="249"/>
      <c r="AX15" s="249"/>
      <c r="AY15" s="249"/>
      <c r="AZ15" s="249"/>
      <c r="BA15" s="249"/>
      <c r="BB15" s="249"/>
      <c r="BC15" s="250"/>
      <c r="BM15" s="234">
        <f>IF(G15="Expanded Spellbook",1,0)</f>
        <v>0</v>
      </c>
      <c r="BN15" s="234"/>
      <c r="BO15" s="234"/>
      <c r="BP15" s="234"/>
      <c r="BQ15" s="234"/>
      <c r="BR15" s="234"/>
    </row>
    <row r="16" spans="1:70" ht="15">
      <c r="A16" s="254"/>
      <c r="B16" s="254"/>
      <c r="C16" s="254"/>
      <c r="D16" s="254"/>
      <c r="E16" s="254"/>
      <c r="F16" s="254"/>
      <c r="G16" s="245"/>
      <c r="H16" s="246"/>
      <c r="I16" s="246"/>
      <c r="J16" s="246"/>
      <c r="K16" s="246"/>
      <c r="L16" s="246"/>
      <c r="M16" s="246"/>
      <c r="N16" s="246"/>
      <c r="O16" s="246"/>
      <c r="P16" s="247"/>
      <c r="Q16" s="239"/>
      <c r="R16" s="240"/>
      <c r="S16" s="240"/>
      <c r="T16" s="240"/>
      <c r="U16" s="240"/>
      <c r="V16" s="240"/>
      <c r="W16" s="240"/>
      <c r="X16" s="240"/>
      <c r="Y16" s="240"/>
      <c r="Z16" s="240"/>
      <c r="AA16" s="240"/>
      <c r="AB16" s="240"/>
      <c r="AC16" s="241"/>
      <c r="AD16" s="239"/>
      <c r="AE16" s="240"/>
      <c r="AF16" s="240"/>
      <c r="AG16" s="240"/>
      <c r="AH16" s="240"/>
      <c r="AI16" s="240"/>
      <c r="AJ16" s="240"/>
      <c r="AK16" s="240"/>
      <c r="AL16" s="240"/>
      <c r="AM16" s="240"/>
      <c r="AN16" s="240"/>
      <c r="AO16" s="240"/>
      <c r="AP16" s="241"/>
      <c r="AQ16" s="251"/>
      <c r="AR16" s="252"/>
      <c r="AS16" s="252"/>
      <c r="AT16" s="252"/>
      <c r="AU16" s="252"/>
      <c r="AV16" s="252"/>
      <c r="AW16" s="252"/>
      <c r="AX16" s="252"/>
      <c r="AY16" s="252"/>
      <c r="AZ16" s="252"/>
      <c r="BA16" s="252"/>
      <c r="BB16" s="252"/>
      <c r="BC16" s="253"/>
      <c r="BM16" s="234"/>
      <c r="BN16" s="234"/>
      <c r="BO16" s="234"/>
      <c r="BP16" s="234"/>
      <c r="BQ16" s="234"/>
      <c r="BR16" s="234"/>
    </row>
    <row r="17" spans="1:70" ht="15">
      <c r="A17" s="254" t="s">
        <v>150</v>
      </c>
      <c r="B17" s="254"/>
      <c r="C17" s="254"/>
      <c r="D17" s="254"/>
      <c r="E17" s="254"/>
      <c r="F17" s="254"/>
      <c r="G17" s="242"/>
      <c r="H17" s="243"/>
      <c r="I17" s="243"/>
      <c r="J17" s="243"/>
      <c r="K17" s="243"/>
      <c r="L17" s="243"/>
      <c r="M17" s="243"/>
      <c r="N17" s="243"/>
      <c r="O17" s="243"/>
      <c r="P17" s="244"/>
      <c r="Q17" s="236">
        <f>IF($G17="","",VLOOKUP($G17,Data!$A$33:$AZ$182,10,0))</f>
      </c>
      <c r="R17" s="237"/>
      <c r="S17" s="237"/>
      <c r="T17" s="237"/>
      <c r="U17" s="237"/>
      <c r="V17" s="237"/>
      <c r="W17" s="237"/>
      <c r="X17" s="237"/>
      <c r="Y17" s="237"/>
      <c r="Z17" s="237"/>
      <c r="AA17" s="237"/>
      <c r="AB17" s="237"/>
      <c r="AC17" s="238"/>
      <c r="AD17" s="236">
        <f>IF($G17="","",VLOOKUP($G17,Data!$A$33:$AZ$182,24,0))</f>
      </c>
      <c r="AE17" s="237"/>
      <c r="AF17" s="237"/>
      <c r="AG17" s="237"/>
      <c r="AH17" s="237"/>
      <c r="AI17" s="237"/>
      <c r="AJ17" s="237"/>
      <c r="AK17" s="237"/>
      <c r="AL17" s="237"/>
      <c r="AM17" s="237"/>
      <c r="AN17" s="237"/>
      <c r="AO17" s="237"/>
      <c r="AP17" s="238"/>
      <c r="AQ17" s="248"/>
      <c r="AR17" s="249"/>
      <c r="AS17" s="249"/>
      <c r="AT17" s="249"/>
      <c r="AU17" s="249"/>
      <c r="AV17" s="249"/>
      <c r="AW17" s="249"/>
      <c r="AX17" s="249"/>
      <c r="AY17" s="249"/>
      <c r="AZ17" s="249"/>
      <c r="BA17" s="249"/>
      <c r="BB17" s="249"/>
      <c r="BC17" s="250"/>
      <c r="BM17" s="234">
        <f>IF(G17="Expanded Spellbook",1,0)</f>
        <v>0</v>
      </c>
      <c r="BN17" s="234"/>
      <c r="BO17" s="234"/>
      <c r="BP17" s="234"/>
      <c r="BQ17" s="234"/>
      <c r="BR17" s="234"/>
    </row>
    <row r="18" spans="1:70" ht="15">
      <c r="A18" s="254"/>
      <c r="B18" s="254"/>
      <c r="C18" s="254"/>
      <c r="D18" s="254"/>
      <c r="E18" s="254"/>
      <c r="F18" s="254"/>
      <c r="G18" s="245"/>
      <c r="H18" s="246"/>
      <c r="I18" s="246"/>
      <c r="J18" s="246"/>
      <c r="K18" s="246"/>
      <c r="L18" s="246"/>
      <c r="M18" s="246"/>
      <c r="N18" s="246"/>
      <c r="O18" s="246"/>
      <c r="P18" s="247"/>
      <c r="Q18" s="239"/>
      <c r="R18" s="240"/>
      <c r="S18" s="240"/>
      <c r="T18" s="240"/>
      <c r="U18" s="240"/>
      <c r="V18" s="240"/>
      <c r="W18" s="240"/>
      <c r="X18" s="240"/>
      <c r="Y18" s="240"/>
      <c r="Z18" s="240"/>
      <c r="AA18" s="240"/>
      <c r="AB18" s="240"/>
      <c r="AC18" s="241"/>
      <c r="AD18" s="239"/>
      <c r="AE18" s="240"/>
      <c r="AF18" s="240"/>
      <c r="AG18" s="240"/>
      <c r="AH18" s="240"/>
      <c r="AI18" s="240"/>
      <c r="AJ18" s="240"/>
      <c r="AK18" s="240"/>
      <c r="AL18" s="240"/>
      <c r="AM18" s="240"/>
      <c r="AN18" s="240"/>
      <c r="AO18" s="240"/>
      <c r="AP18" s="241"/>
      <c r="AQ18" s="251"/>
      <c r="AR18" s="252"/>
      <c r="AS18" s="252"/>
      <c r="AT18" s="252"/>
      <c r="AU18" s="252"/>
      <c r="AV18" s="252"/>
      <c r="AW18" s="252"/>
      <c r="AX18" s="252"/>
      <c r="AY18" s="252"/>
      <c r="AZ18" s="252"/>
      <c r="BA18" s="252"/>
      <c r="BB18" s="252"/>
      <c r="BC18" s="253"/>
      <c r="BM18" s="234"/>
      <c r="BN18" s="234"/>
      <c r="BO18" s="234"/>
      <c r="BP18" s="234"/>
      <c r="BQ18" s="234"/>
      <c r="BR18" s="234"/>
    </row>
    <row r="19" spans="1:70" ht="15">
      <c r="A19" s="254" t="s">
        <v>151</v>
      </c>
      <c r="B19" s="254"/>
      <c r="C19" s="254"/>
      <c r="D19" s="254"/>
      <c r="E19" s="254"/>
      <c r="F19" s="254"/>
      <c r="G19" s="242"/>
      <c r="H19" s="243"/>
      <c r="I19" s="243"/>
      <c r="J19" s="243"/>
      <c r="K19" s="243"/>
      <c r="L19" s="243"/>
      <c r="M19" s="243"/>
      <c r="N19" s="243"/>
      <c r="O19" s="243"/>
      <c r="P19" s="244"/>
      <c r="Q19" s="236">
        <f>IF($G19="","",VLOOKUP($G19,Data!$A$33:$AZ$182,10,0))</f>
      </c>
      <c r="R19" s="237"/>
      <c r="S19" s="237"/>
      <c r="T19" s="237"/>
      <c r="U19" s="237"/>
      <c r="V19" s="237"/>
      <c r="W19" s="237"/>
      <c r="X19" s="237"/>
      <c r="Y19" s="237"/>
      <c r="Z19" s="237"/>
      <c r="AA19" s="237"/>
      <c r="AB19" s="237"/>
      <c r="AC19" s="238"/>
      <c r="AD19" s="236">
        <f>IF($G19="","",VLOOKUP($G19,Data!$A$33:$AZ$182,24,0))</f>
      </c>
      <c r="AE19" s="237"/>
      <c r="AF19" s="237"/>
      <c r="AG19" s="237"/>
      <c r="AH19" s="237"/>
      <c r="AI19" s="237"/>
      <c r="AJ19" s="237"/>
      <c r="AK19" s="237"/>
      <c r="AL19" s="237"/>
      <c r="AM19" s="237"/>
      <c r="AN19" s="237"/>
      <c r="AO19" s="237"/>
      <c r="AP19" s="238"/>
      <c r="AQ19" s="248"/>
      <c r="AR19" s="249"/>
      <c r="AS19" s="249"/>
      <c r="AT19" s="249"/>
      <c r="AU19" s="249"/>
      <c r="AV19" s="249"/>
      <c r="AW19" s="249"/>
      <c r="AX19" s="249"/>
      <c r="AY19" s="249"/>
      <c r="AZ19" s="249"/>
      <c r="BA19" s="249"/>
      <c r="BB19" s="249"/>
      <c r="BC19" s="250"/>
      <c r="BM19" s="234">
        <f>IF(G19="Expanded Spellbook",1,0)</f>
        <v>0</v>
      </c>
      <c r="BN19" s="234"/>
      <c r="BO19" s="234"/>
      <c r="BP19" s="234"/>
      <c r="BQ19" s="234"/>
      <c r="BR19" s="234"/>
    </row>
    <row r="20" spans="1:70" ht="15">
      <c r="A20" s="254"/>
      <c r="B20" s="254"/>
      <c r="C20" s="254"/>
      <c r="D20" s="254"/>
      <c r="E20" s="254"/>
      <c r="F20" s="254"/>
      <c r="G20" s="245"/>
      <c r="H20" s="246"/>
      <c r="I20" s="246"/>
      <c r="J20" s="246"/>
      <c r="K20" s="246"/>
      <c r="L20" s="246"/>
      <c r="M20" s="246"/>
      <c r="N20" s="246"/>
      <c r="O20" s="246"/>
      <c r="P20" s="247"/>
      <c r="Q20" s="239"/>
      <c r="R20" s="240"/>
      <c r="S20" s="240"/>
      <c r="T20" s="240"/>
      <c r="U20" s="240"/>
      <c r="V20" s="240"/>
      <c r="W20" s="240"/>
      <c r="X20" s="240"/>
      <c r="Y20" s="240"/>
      <c r="Z20" s="240"/>
      <c r="AA20" s="240"/>
      <c r="AB20" s="240"/>
      <c r="AC20" s="241"/>
      <c r="AD20" s="239"/>
      <c r="AE20" s="240"/>
      <c r="AF20" s="240"/>
      <c r="AG20" s="240"/>
      <c r="AH20" s="240"/>
      <c r="AI20" s="240"/>
      <c r="AJ20" s="240"/>
      <c r="AK20" s="240"/>
      <c r="AL20" s="240"/>
      <c r="AM20" s="240"/>
      <c r="AN20" s="240"/>
      <c r="AO20" s="240"/>
      <c r="AP20" s="241"/>
      <c r="AQ20" s="251"/>
      <c r="AR20" s="252"/>
      <c r="AS20" s="252"/>
      <c r="AT20" s="252"/>
      <c r="AU20" s="252"/>
      <c r="AV20" s="252"/>
      <c r="AW20" s="252"/>
      <c r="AX20" s="252"/>
      <c r="AY20" s="252"/>
      <c r="AZ20" s="252"/>
      <c r="BA20" s="252"/>
      <c r="BB20" s="252"/>
      <c r="BC20" s="253"/>
      <c r="BM20" s="234"/>
      <c r="BN20" s="234"/>
      <c r="BO20" s="234"/>
      <c r="BP20" s="234"/>
      <c r="BQ20" s="234"/>
      <c r="BR20" s="234"/>
    </row>
    <row r="21" spans="1:70" ht="15">
      <c r="A21" s="254" t="s">
        <v>152</v>
      </c>
      <c r="B21" s="254"/>
      <c r="C21" s="254"/>
      <c r="D21" s="254"/>
      <c r="E21" s="254"/>
      <c r="F21" s="254"/>
      <c r="G21" s="242"/>
      <c r="H21" s="243"/>
      <c r="I21" s="243"/>
      <c r="J21" s="243"/>
      <c r="K21" s="243"/>
      <c r="L21" s="243"/>
      <c r="M21" s="243"/>
      <c r="N21" s="243"/>
      <c r="O21" s="243"/>
      <c r="P21" s="244"/>
      <c r="Q21" s="236">
        <f>IF($G21="","",VLOOKUP($G21,Data!$A$33:$AZ$182,10,0))</f>
      </c>
      <c r="R21" s="237"/>
      <c r="S21" s="237"/>
      <c r="T21" s="237"/>
      <c r="U21" s="237"/>
      <c r="V21" s="237"/>
      <c r="W21" s="237"/>
      <c r="X21" s="237"/>
      <c r="Y21" s="237"/>
      <c r="Z21" s="237"/>
      <c r="AA21" s="237"/>
      <c r="AB21" s="237"/>
      <c r="AC21" s="238"/>
      <c r="AD21" s="236">
        <f>IF($G21="","",VLOOKUP($G21,Data!$A$33:$AZ$182,24,0))</f>
      </c>
      <c r="AE21" s="237"/>
      <c r="AF21" s="237"/>
      <c r="AG21" s="237"/>
      <c r="AH21" s="237"/>
      <c r="AI21" s="237"/>
      <c r="AJ21" s="237"/>
      <c r="AK21" s="237"/>
      <c r="AL21" s="237"/>
      <c r="AM21" s="237"/>
      <c r="AN21" s="237"/>
      <c r="AO21" s="237"/>
      <c r="AP21" s="238"/>
      <c r="AQ21" s="248"/>
      <c r="AR21" s="249"/>
      <c r="AS21" s="249"/>
      <c r="AT21" s="249"/>
      <c r="AU21" s="249"/>
      <c r="AV21" s="249"/>
      <c r="AW21" s="249"/>
      <c r="AX21" s="249"/>
      <c r="AY21" s="249"/>
      <c r="AZ21" s="249"/>
      <c r="BA21" s="249"/>
      <c r="BB21" s="249"/>
      <c r="BC21" s="250"/>
      <c r="BM21" s="234">
        <f>IF(G21="Expanded Spellbook",1,0)</f>
        <v>0</v>
      </c>
      <c r="BN21" s="234"/>
      <c r="BO21" s="234"/>
      <c r="BP21" s="234"/>
      <c r="BQ21" s="234"/>
      <c r="BR21" s="234"/>
    </row>
    <row r="22" spans="1:70" ht="15">
      <c r="A22" s="254"/>
      <c r="B22" s="254"/>
      <c r="C22" s="254"/>
      <c r="D22" s="254"/>
      <c r="E22" s="254"/>
      <c r="F22" s="254"/>
      <c r="G22" s="245"/>
      <c r="H22" s="246"/>
      <c r="I22" s="246"/>
      <c r="J22" s="246"/>
      <c r="K22" s="246"/>
      <c r="L22" s="246"/>
      <c r="M22" s="246"/>
      <c r="N22" s="246"/>
      <c r="O22" s="246"/>
      <c r="P22" s="247"/>
      <c r="Q22" s="239"/>
      <c r="R22" s="240"/>
      <c r="S22" s="240"/>
      <c r="T22" s="240"/>
      <c r="U22" s="240"/>
      <c r="V22" s="240"/>
      <c r="W22" s="240"/>
      <c r="X22" s="240"/>
      <c r="Y22" s="240"/>
      <c r="Z22" s="240"/>
      <c r="AA22" s="240"/>
      <c r="AB22" s="240"/>
      <c r="AC22" s="241"/>
      <c r="AD22" s="239"/>
      <c r="AE22" s="240"/>
      <c r="AF22" s="240"/>
      <c r="AG22" s="240"/>
      <c r="AH22" s="240"/>
      <c r="AI22" s="240"/>
      <c r="AJ22" s="240"/>
      <c r="AK22" s="240"/>
      <c r="AL22" s="240"/>
      <c r="AM22" s="240"/>
      <c r="AN22" s="240"/>
      <c r="AO22" s="240"/>
      <c r="AP22" s="241"/>
      <c r="AQ22" s="251"/>
      <c r="AR22" s="252"/>
      <c r="AS22" s="252"/>
      <c r="AT22" s="252"/>
      <c r="AU22" s="252"/>
      <c r="AV22" s="252"/>
      <c r="AW22" s="252"/>
      <c r="AX22" s="252"/>
      <c r="AY22" s="252"/>
      <c r="AZ22" s="252"/>
      <c r="BA22" s="252"/>
      <c r="BB22" s="252"/>
      <c r="BC22" s="253"/>
      <c r="BM22" s="234"/>
      <c r="BN22" s="234"/>
      <c r="BO22" s="234"/>
      <c r="BP22" s="234"/>
      <c r="BQ22" s="234"/>
      <c r="BR22" s="234"/>
    </row>
    <row r="23" spans="1:70" ht="15">
      <c r="A23" s="254" t="s">
        <v>153</v>
      </c>
      <c r="B23" s="254"/>
      <c r="C23" s="254"/>
      <c r="D23" s="254"/>
      <c r="E23" s="254"/>
      <c r="F23" s="254"/>
      <c r="G23" s="242"/>
      <c r="H23" s="243"/>
      <c r="I23" s="243"/>
      <c r="J23" s="243"/>
      <c r="K23" s="243"/>
      <c r="L23" s="243"/>
      <c r="M23" s="243"/>
      <c r="N23" s="243"/>
      <c r="O23" s="243"/>
      <c r="P23" s="244"/>
      <c r="Q23" s="236">
        <f>IF($G23="","",VLOOKUP($G23,Data!$A$33:$AZ$182,10,0))</f>
      </c>
      <c r="R23" s="237"/>
      <c r="S23" s="237"/>
      <c r="T23" s="237"/>
      <c r="U23" s="237"/>
      <c r="V23" s="237"/>
      <c r="W23" s="237"/>
      <c r="X23" s="237"/>
      <c r="Y23" s="237"/>
      <c r="Z23" s="237"/>
      <c r="AA23" s="237"/>
      <c r="AB23" s="237"/>
      <c r="AC23" s="238"/>
      <c r="AD23" s="236">
        <f>IF($G23="","",VLOOKUP($G23,Data!$A$33:$AZ$182,24,0))</f>
      </c>
      <c r="AE23" s="237"/>
      <c r="AF23" s="237"/>
      <c r="AG23" s="237"/>
      <c r="AH23" s="237"/>
      <c r="AI23" s="237"/>
      <c r="AJ23" s="237"/>
      <c r="AK23" s="237"/>
      <c r="AL23" s="237"/>
      <c r="AM23" s="237"/>
      <c r="AN23" s="237"/>
      <c r="AO23" s="237"/>
      <c r="AP23" s="238"/>
      <c r="AQ23" s="248"/>
      <c r="AR23" s="249"/>
      <c r="AS23" s="249"/>
      <c r="AT23" s="249"/>
      <c r="AU23" s="249"/>
      <c r="AV23" s="249"/>
      <c r="AW23" s="249"/>
      <c r="AX23" s="249"/>
      <c r="AY23" s="249"/>
      <c r="AZ23" s="249"/>
      <c r="BA23" s="249"/>
      <c r="BB23" s="249"/>
      <c r="BC23" s="250"/>
      <c r="BM23" s="234">
        <f>IF(G23="Expanded Spellbook",1,0)</f>
        <v>0</v>
      </c>
      <c r="BN23" s="234"/>
      <c r="BO23" s="234"/>
      <c r="BP23" s="234"/>
      <c r="BQ23" s="234"/>
      <c r="BR23" s="234"/>
    </row>
    <row r="24" spans="1:70" ht="15">
      <c r="A24" s="254"/>
      <c r="B24" s="254"/>
      <c r="C24" s="254"/>
      <c r="D24" s="254"/>
      <c r="E24" s="254"/>
      <c r="F24" s="254"/>
      <c r="G24" s="245"/>
      <c r="H24" s="246"/>
      <c r="I24" s="246"/>
      <c r="J24" s="246"/>
      <c r="K24" s="246"/>
      <c r="L24" s="246"/>
      <c r="M24" s="246"/>
      <c r="N24" s="246"/>
      <c r="O24" s="246"/>
      <c r="P24" s="247"/>
      <c r="Q24" s="239"/>
      <c r="R24" s="240"/>
      <c r="S24" s="240"/>
      <c r="T24" s="240"/>
      <c r="U24" s="240"/>
      <c r="V24" s="240"/>
      <c r="W24" s="240"/>
      <c r="X24" s="240"/>
      <c r="Y24" s="240"/>
      <c r="Z24" s="240"/>
      <c r="AA24" s="240"/>
      <c r="AB24" s="240"/>
      <c r="AC24" s="241"/>
      <c r="AD24" s="239"/>
      <c r="AE24" s="240"/>
      <c r="AF24" s="240"/>
      <c r="AG24" s="240"/>
      <c r="AH24" s="240"/>
      <c r="AI24" s="240"/>
      <c r="AJ24" s="240"/>
      <c r="AK24" s="240"/>
      <c r="AL24" s="240"/>
      <c r="AM24" s="240"/>
      <c r="AN24" s="240"/>
      <c r="AO24" s="240"/>
      <c r="AP24" s="241"/>
      <c r="AQ24" s="251"/>
      <c r="AR24" s="252"/>
      <c r="AS24" s="252"/>
      <c r="AT24" s="252"/>
      <c r="AU24" s="252"/>
      <c r="AV24" s="252"/>
      <c r="AW24" s="252"/>
      <c r="AX24" s="252"/>
      <c r="AY24" s="252"/>
      <c r="AZ24" s="252"/>
      <c r="BA24" s="252"/>
      <c r="BB24" s="252"/>
      <c r="BC24" s="253"/>
      <c r="BM24" s="234"/>
      <c r="BN24" s="234"/>
      <c r="BO24" s="234"/>
      <c r="BP24" s="234"/>
      <c r="BQ24" s="234"/>
      <c r="BR24" s="234"/>
    </row>
    <row r="25" spans="1:70" ht="15">
      <c r="A25" s="254" t="s">
        <v>154</v>
      </c>
      <c r="B25" s="254"/>
      <c r="C25" s="254"/>
      <c r="D25" s="254"/>
      <c r="E25" s="254"/>
      <c r="F25" s="254"/>
      <c r="G25" s="242"/>
      <c r="H25" s="243"/>
      <c r="I25" s="243"/>
      <c r="J25" s="243"/>
      <c r="K25" s="243"/>
      <c r="L25" s="243"/>
      <c r="M25" s="243"/>
      <c r="N25" s="243"/>
      <c r="O25" s="243"/>
      <c r="P25" s="244"/>
      <c r="Q25" s="236">
        <f>IF($G25="","",VLOOKUP($G25,Data!$A$33:$AZ$182,10,0))</f>
      </c>
      <c r="R25" s="237"/>
      <c r="S25" s="237"/>
      <c r="T25" s="237"/>
      <c r="U25" s="237"/>
      <c r="V25" s="237"/>
      <c r="W25" s="237"/>
      <c r="X25" s="237"/>
      <c r="Y25" s="237"/>
      <c r="Z25" s="237"/>
      <c r="AA25" s="237"/>
      <c r="AB25" s="237"/>
      <c r="AC25" s="238"/>
      <c r="AD25" s="236">
        <f>IF($G25="","",VLOOKUP($G25,Data!$A$33:$AZ$182,24,0))</f>
      </c>
      <c r="AE25" s="237"/>
      <c r="AF25" s="237"/>
      <c r="AG25" s="237"/>
      <c r="AH25" s="237"/>
      <c r="AI25" s="237"/>
      <c r="AJ25" s="237"/>
      <c r="AK25" s="237"/>
      <c r="AL25" s="237"/>
      <c r="AM25" s="237"/>
      <c r="AN25" s="237"/>
      <c r="AO25" s="237"/>
      <c r="AP25" s="238"/>
      <c r="AQ25" s="248"/>
      <c r="AR25" s="249"/>
      <c r="AS25" s="249"/>
      <c r="AT25" s="249"/>
      <c r="AU25" s="249"/>
      <c r="AV25" s="249"/>
      <c r="AW25" s="249"/>
      <c r="AX25" s="249"/>
      <c r="AY25" s="249"/>
      <c r="AZ25" s="249"/>
      <c r="BA25" s="249"/>
      <c r="BB25" s="249"/>
      <c r="BC25" s="250"/>
      <c r="BM25" s="234">
        <f>IF(G25="Expanded Spellbook",1,0)</f>
        <v>0</v>
      </c>
      <c r="BN25" s="234"/>
      <c r="BO25" s="234"/>
      <c r="BP25" s="234"/>
      <c r="BQ25" s="234"/>
      <c r="BR25" s="234"/>
    </row>
    <row r="26" spans="1:70" ht="15">
      <c r="A26" s="254"/>
      <c r="B26" s="254"/>
      <c r="C26" s="254"/>
      <c r="D26" s="254"/>
      <c r="E26" s="254"/>
      <c r="F26" s="254"/>
      <c r="G26" s="245"/>
      <c r="H26" s="246"/>
      <c r="I26" s="246"/>
      <c r="J26" s="246"/>
      <c r="K26" s="246"/>
      <c r="L26" s="246"/>
      <c r="M26" s="246"/>
      <c r="N26" s="246"/>
      <c r="O26" s="246"/>
      <c r="P26" s="247"/>
      <c r="Q26" s="239"/>
      <c r="R26" s="240"/>
      <c r="S26" s="240"/>
      <c r="T26" s="240"/>
      <c r="U26" s="240"/>
      <c r="V26" s="240"/>
      <c r="W26" s="240"/>
      <c r="X26" s="240"/>
      <c r="Y26" s="240"/>
      <c r="Z26" s="240"/>
      <c r="AA26" s="240"/>
      <c r="AB26" s="240"/>
      <c r="AC26" s="241"/>
      <c r="AD26" s="239"/>
      <c r="AE26" s="240"/>
      <c r="AF26" s="240"/>
      <c r="AG26" s="240"/>
      <c r="AH26" s="240"/>
      <c r="AI26" s="240"/>
      <c r="AJ26" s="240"/>
      <c r="AK26" s="240"/>
      <c r="AL26" s="240"/>
      <c r="AM26" s="240"/>
      <c r="AN26" s="240"/>
      <c r="AO26" s="240"/>
      <c r="AP26" s="241"/>
      <c r="AQ26" s="251"/>
      <c r="AR26" s="252"/>
      <c r="AS26" s="252"/>
      <c r="AT26" s="252"/>
      <c r="AU26" s="252"/>
      <c r="AV26" s="252"/>
      <c r="AW26" s="252"/>
      <c r="AX26" s="252"/>
      <c r="AY26" s="252"/>
      <c r="AZ26" s="252"/>
      <c r="BA26" s="252"/>
      <c r="BB26" s="252"/>
      <c r="BC26" s="253"/>
      <c r="BM26" s="234"/>
      <c r="BN26" s="234"/>
      <c r="BO26" s="234"/>
      <c r="BP26" s="234"/>
      <c r="BQ26" s="234"/>
      <c r="BR26" s="234"/>
    </row>
    <row r="27" spans="1:70" ht="15">
      <c r="A27" s="254" t="s">
        <v>155</v>
      </c>
      <c r="B27" s="254"/>
      <c r="C27" s="254"/>
      <c r="D27" s="254"/>
      <c r="E27" s="254"/>
      <c r="F27" s="254"/>
      <c r="G27" s="242"/>
      <c r="H27" s="243"/>
      <c r="I27" s="243"/>
      <c r="J27" s="243"/>
      <c r="K27" s="243"/>
      <c r="L27" s="243"/>
      <c r="M27" s="243"/>
      <c r="N27" s="243"/>
      <c r="O27" s="243"/>
      <c r="P27" s="244"/>
      <c r="Q27" s="236">
        <f>IF($G27="","",VLOOKUP($G27,Data!$A$33:$AZ$182,10,0))</f>
      </c>
      <c r="R27" s="237"/>
      <c r="S27" s="237"/>
      <c r="T27" s="237"/>
      <c r="U27" s="237"/>
      <c r="V27" s="237"/>
      <c r="W27" s="237"/>
      <c r="X27" s="237"/>
      <c r="Y27" s="237"/>
      <c r="Z27" s="237"/>
      <c r="AA27" s="237"/>
      <c r="AB27" s="237"/>
      <c r="AC27" s="238"/>
      <c r="AD27" s="236">
        <f>IF($G27="","",VLOOKUP($G27,Data!$A$33:$AZ$182,24,0))</f>
      </c>
      <c r="AE27" s="237"/>
      <c r="AF27" s="237"/>
      <c r="AG27" s="237"/>
      <c r="AH27" s="237"/>
      <c r="AI27" s="237"/>
      <c r="AJ27" s="237"/>
      <c r="AK27" s="237"/>
      <c r="AL27" s="237"/>
      <c r="AM27" s="237"/>
      <c r="AN27" s="237"/>
      <c r="AO27" s="237"/>
      <c r="AP27" s="238"/>
      <c r="AQ27" s="248"/>
      <c r="AR27" s="249"/>
      <c r="AS27" s="249"/>
      <c r="AT27" s="249"/>
      <c r="AU27" s="249"/>
      <c r="AV27" s="249"/>
      <c r="AW27" s="249"/>
      <c r="AX27" s="249"/>
      <c r="AY27" s="249"/>
      <c r="AZ27" s="249"/>
      <c r="BA27" s="249"/>
      <c r="BB27" s="249"/>
      <c r="BC27" s="250"/>
      <c r="BM27" s="234">
        <f>IF(G27="Expanded Spellbook",1,0)</f>
        <v>0</v>
      </c>
      <c r="BN27" s="234"/>
      <c r="BO27" s="234"/>
      <c r="BP27" s="234"/>
      <c r="BQ27" s="234"/>
      <c r="BR27" s="234"/>
    </row>
    <row r="28" spans="1:70" ht="15">
      <c r="A28" s="254"/>
      <c r="B28" s="254"/>
      <c r="C28" s="254"/>
      <c r="D28" s="254"/>
      <c r="E28" s="254"/>
      <c r="F28" s="254"/>
      <c r="G28" s="245"/>
      <c r="H28" s="246"/>
      <c r="I28" s="246"/>
      <c r="J28" s="246"/>
      <c r="K28" s="246"/>
      <c r="L28" s="246"/>
      <c r="M28" s="246"/>
      <c r="N28" s="246"/>
      <c r="O28" s="246"/>
      <c r="P28" s="247"/>
      <c r="Q28" s="239"/>
      <c r="R28" s="240"/>
      <c r="S28" s="240"/>
      <c r="T28" s="240"/>
      <c r="U28" s="240"/>
      <c r="V28" s="240"/>
      <c r="W28" s="240"/>
      <c r="X28" s="240"/>
      <c r="Y28" s="240"/>
      <c r="Z28" s="240"/>
      <c r="AA28" s="240"/>
      <c r="AB28" s="240"/>
      <c r="AC28" s="241"/>
      <c r="AD28" s="239"/>
      <c r="AE28" s="240"/>
      <c r="AF28" s="240"/>
      <c r="AG28" s="240"/>
      <c r="AH28" s="240"/>
      <c r="AI28" s="240"/>
      <c r="AJ28" s="240"/>
      <c r="AK28" s="240"/>
      <c r="AL28" s="240"/>
      <c r="AM28" s="240"/>
      <c r="AN28" s="240"/>
      <c r="AO28" s="240"/>
      <c r="AP28" s="241"/>
      <c r="AQ28" s="251"/>
      <c r="AR28" s="252"/>
      <c r="AS28" s="252"/>
      <c r="AT28" s="252"/>
      <c r="AU28" s="252"/>
      <c r="AV28" s="252"/>
      <c r="AW28" s="252"/>
      <c r="AX28" s="252"/>
      <c r="AY28" s="252"/>
      <c r="AZ28" s="252"/>
      <c r="BA28" s="252"/>
      <c r="BB28" s="252"/>
      <c r="BC28" s="253"/>
      <c r="BM28" s="234"/>
      <c r="BN28" s="234"/>
      <c r="BO28" s="234"/>
      <c r="BP28" s="234"/>
      <c r="BQ28" s="234"/>
      <c r="BR28" s="234"/>
    </row>
    <row r="29" spans="1:70" ht="15">
      <c r="A29" s="254" t="s">
        <v>156</v>
      </c>
      <c r="B29" s="254"/>
      <c r="C29" s="254"/>
      <c r="D29" s="254"/>
      <c r="E29" s="254"/>
      <c r="F29" s="254"/>
      <c r="G29" s="242"/>
      <c r="H29" s="243"/>
      <c r="I29" s="243"/>
      <c r="J29" s="243"/>
      <c r="K29" s="243"/>
      <c r="L29" s="243"/>
      <c r="M29" s="243"/>
      <c r="N29" s="243"/>
      <c r="O29" s="243"/>
      <c r="P29" s="244"/>
      <c r="Q29" s="236">
        <f>IF($G29="","",VLOOKUP($G29,Data!$A$33:$AZ$182,10,0))</f>
      </c>
      <c r="R29" s="237"/>
      <c r="S29" s="237"/>
      <c r="T29" s="237"/>
      <c r="U29" s="237"/>
      <c r="V29" s="237"/>
      <c r="W29" s="237"/>
      <c r="X29" s="237"/>
      <c r="Y29" s="237"/>
      <c r="Z29" s="237"/>
      <c r="AA29" s="237"/>
      <c r="AB29" s="237"/>
      <c r="AC29" s="238"/>
      <c r="AD29" s="236">
        <f>IF($G29="","",VLOOKUP($G29,Data!$A$33:$AZ$182,24,0))</f>
      </c>
      <c r="AE29" s="237"/>
      <c r="AF29" s="237"/>
      <c r="AG29" s="237"/>
      <c r="AH29" s="237"/>
      <c r="AI29" s="237"/>
      <c r="AJ29" s="237"/>
      <c r="AK29" s="237"/>
      <c r="AL29" s="237"/>
      <c r="AM29" s="237"/>
      <c r="AN29" s="237"/>
      <c r="AO29" s="237"/>
      <c r="AP29" s="238"/>
      <c r="AQ29" s="248"/>
      <c r="AR29" s="249"/>
      <c r="AS29" s="249"/>
      <c r="AT29" s="249"/>
      <c r="AU29" s="249"/>
      <c r="AV29" s="249"/>
      <c r="AW29" s="249"/>
      <c r="AX29" s="249"/>
      <c r="AY29" s="249"/>
      <c r="AZ29" s="249"/>
      <c r="BA29" s="249"/>
      <c r="BB29" s="249"/>
      <c r="BC29" s="250"/>
      <c r="BM29" s="234">
        <f>IF(G29="Expanded Spellbook",1,0)</f>
        <v>0</v>
      </c>
      <c r="BN29" s="234"/>
      <c r="BO29" s="234"/>
      <c r="BP29" s="234"/>
      <c r="BQ29" s="234"/>
      <c r="BR29" s="234"/>
    </row>
    <row r="30" spans="1:70" ht="15">
      <c r="A30" s="254"/>
      <c r="B30" s="254"/>
      <c r="C30" s="254"/>
      <c r="D30" s="254"/>
      <c r="E30" s="254"/>
      <c r="F30" s="254"/>
      <c r="G30" s="245"/>
      <c r="H30" s="246"/>
      <c r="I30" s="246"/>
      <c r="J30" s="246"/>
      <c r="K30" s="246"/>
      <c r="L30" s="246"/>
      <c r="M30" s="246"/>
      <c r="N30" s="246"/>
      <c r="O30" s="246"/>
      <c r="P30" s="247"/>
      <c r="Q30" s="239"/>
      <c r="R30" s="240"/>
      <c r="S30" s="240"/>
      <c r="T30" s="240"/>
      <c r="U30" s="240"/>
      <c r="V30" s="240"/>
      <c r="W30" s="240"/>
      <c r="X30" s="240"/>
      <c r="Y30" s="240"/>
      <c r="Z30" s="240"/>
      <c r="AA30" s="240"/>
      <c r="AB30" s="240"/>
      <c r="AC30" s="241"/>
      <c r="AD30" s="239"/>
      <c r="AE30" s="240"/>
      <c r="AF30" s="240"/>
      <c r="AG30" s="240"/>
      <c r="AH30" s="240"/>
      <c r="AI30" s="240"/>
      <c r="AJ30" s="240"/>
      <c r="AK30" s="240"/>
      <c r="AL30" s="240"/>
      <c r="AM30" s="240"/>
      <c r="AN30" s="240"/>
      <c r="AO30" s="240"/>
      <c r="AP30" s="241"/>
      <c r="AQ30" s="251"/>
      <c r="AR30" s="252"/>
      <c r="AS30" s="252"/>
      <c r="AT30" s="252"/>
      <c r="AU30" s="252"/>
      <c r="AV30" s="252"/>
      <c r="AW30" s="252"/>
      <c r="AX30" s="252"/>
      <c r="AY30" s="252"/>
      <c r="AZ30" s="252"/>
      <c r="BA30" s="252"/>
      <c r="BB30" s="252"/>
      <c r="BC30" s="253"/>
      <c r="BM30" s="234"/>
      <c r="BN30" s="234"/>
      <c r="BO30" s="234"/>
      <c r="BP30" s="234"/>
      <c r="BQ30" s="234"/>
      <c r="BR30" s="234"/>
    </row>
    <row r="31" spans="1:70" ht="15">
      <c r="A31" s="254" t="s">
        <v>157</v>
      </c>
      <c r="B31" s="254"/>
      <c r="C31" s="254"/>
      <c r="D31" s="254"/>
      <c r="E31" s="254"/>
      <c r="F31" s="254"/>
      <c r="G31" s="242"/>
      <c r="H31" s="243"/>
      <c r="I31" s="243"/>
      <c r="J31" s="243"/>
      <c r="K31" s="243"/>
      <c r="L31" s="243"/>
      <c r="M31" s="243"/>
      <c r="N31" s="243"/>
      <c r="O31" s="243"/>
      <c r="P31" s="244"/>
      <c r="Q31" s="236">
        <f>IF($G31="","",VLOOKUP($G31,Data!$A$33:$AZ$182,10,0))</f>
      </c>
      <c r="R31" s="237"/>
      <c r="S31" s="237"/>
      <c r="T31" s="237"/>
      <c r="U31" s="237"/>
      <c r="V31" s="237"/>
      <c r="W31" s="237"/>
      <c r="X31" s="237"/>
      <c r="Y31" s="237"/>
      <c r="Z31" s="237"/>
      <c r="AA31" s="237"/>
      <c r="AB31" s="237"/>
      <c r="AC31" s="238"/>
      <c r="AD31" s="236">
        <f>IF($G31="","",VLOOKUP($G31,Data!$A$33:$AZ$182,24,0))</f>
      </c>
      <c r="AE31" s="237"/>
      <c r="AF31" s="237"/>
      <c r="AG31" s="237"/>
      <c r="AH31" s="237"/>
      <c r="AI31" s="237"/>
      <c r="AJ31" s="237"/>
      <c r="AK31" s="237"/>
      <c r="AL31" s="237"/>
      <c r="AM31" s="237"/>
      <c r="AN31" s="237"/>
      <c r="AO31" s="237"/>
      <c r="AP31" s="238"/>
      <c r="AQ31" s="248"/>
      <c r="AR31" s="249"/>
      <c r="AS31" s="249"/>
      <c r="AT31" s="249"/>
      <c r="AU31" s="249"/>
      <c r="AV31" s="249"/>
      <c r="AW31" s="249"/>
      <c r="AX31" s="249"/>
      <c r="AY31" s="249"/>
      <c r="AZ31" s="249"/>
      <c r="BA31" s="249"/>
      <c r="BB31" s="249"/>
      <c r="BC31" s="250"/>
      <c r="BM31" s="234">
        <f>IF(G31="Expanded Spellbook",1,0)</f>
        <v>0</v>
      </c>
      <c r="BN31" s="234"/>
      <c r="BO31" s="234"/>
      <c r="BP31" s="234"/>
      <c r="BQ31" s="234"/>
      <c r="BR31" s="234"/>
    </row>
    <row r="32" spans="1:70" ht="15">
      <c r="A32" s="254"/>
      <c r="B32" s="254"/>
      <c r="C32" s="254"/>
      <c r="D32" s="254"/>
      <c r="E32" s="254"/>
      <c r="F32" s="254"/>
      <c r="G32" s="245"/>
      <c r="H32" s="246"/>
      <c r="I32" s="246"/>
      <c r="J32" s="246"/>
      <c r="K32" s="246"/>
      <c r="L32" s="246"/>
      <c r="M32" s="246"/>
      <c r="N32" s="246"/>
      <c r="O32" s="246"/>
      <c r="P32" s="247"/>
      <c r="Q32" s="239"/>
      <c r="R32" s="240"/>
      <c r="S32" s="240"/>
      <c r="T32" s="240"/>
      <c r="U32" s="240"/>
      <c r="V32" s="240"/>
      <c r="W32" s="240"/>
      <c r="X32" s="240"/>
      <c r="Y32" s="240"/>
      <c r="Z32" s="240"/>
      <c r="AA32" s="240"/>
      <c r="AB32" s="240"/>
      <c r="AC32" s="241"/>
      <c r="AD32" s="239"/>
      <c r="AE32" s="240"/>
      <c r="AF32" s="240"/>
      <c r="AG32" s="240"/>
      <c r="AH32" s="240"/>
      <c r="AI32" s="240"/>
      <c r="AJ32" s="240"/>
      <c r="AK32" s="240"/>
      <c r="AL32" s="240"/>
      <c r="AM32" s="240"/>
      <c r="AN32" s="240"/>
      <c r="AO32" s="240"/>
      <c r="AP32" s="241"/>
      <c r="AQ32" s="251"/>
      <c r="AR32" s="252"/>
      <c r="AS32" s="252"/>
      <c r="AT32" s="252"/>
      <c r="AU32" s="252"/>
      <c r="AV32" s="252"/>
      <c r="AW32" s="252"/>
      <c r="AX32" s="252"/>
      <c r="AY32" s="252"/>
      <c r="AZ32" s="252"/>
      <c r="BA32" s="252"/>
      <c r="BB32" s="252"/>
      <c r="BC32" s="253"/>
      <c r="BM32" s="234"/>
      <c r="BN32" s="234"/>
      <c r="BO32" s="234"/>
      <c r="BP32" s="234"/>
      <c r="BQ32" s="234"/>
      <c r="BR32" s="234"/>
    </row>
    <row r="33" spans="1:70" ht="15">
      <c r="A33" s="254" t="s">
        <v>158</v>
      </c>
      <c r="B33" s="254"/>
      <c r="C33" s="254"/>
      <c r="D33" s="254"/>
      <c r="E33" s="254"/>
      <c r="F33" s="254"/>
      <c r="G33" s="242"/>
      <c r="H33" s="243"/>
      <c r="I33" s="243"/>
      <c r="J33" s="243"/>
      <c r="K33" s="243"/>
      <c r="L33" s="243"/>
      <c r="M33" s="243"/>
      <c r="N33" s="243"/>
      <c r="O33" s="243"/>
      <c r="P33" s="244"/>
      <c r="Q33" s="236">
        <f>IF($G33="","",VLOOKUP($G33,Data!$A$33:$AZ$182,10,0))</f>
      </c>
      <c r="R33" s="237"/>
      <c r="S33" s="237"/>
      <c r="T33" s="237"/>
      <c r="U33" s="237"/>
      <c r="V33" s="237"/>
      <c r="W33" s="237"/>
      <c r="X33" s="237"/>
      <c r="Y33" s="237"/>
      <c r="Z33" s="237"/>
      <c r="AA33" s="237"/>
      <c r="AB33" s="237"/>
      <c r="AC33" s="238"/>
      <c r="AD33" s="236">
        <f>IF($G33="","",VLOOKUP($G33,Data!$A$33:$AZ$182,24,0))</f>
      </c>
      <c r="AE33" s="237"/>
      <c r="AF33" s="237"/>
      <c r="AG33" s="237"/>
      <c r="AH33" s="237"/>
      <c r="AI33" s="237"/>
      <c r="AJ33" s="237"/>
      <c r="AK33" s="237"/>
      <c r="AL33" s="237"/>
      <c r="AM33" s="237"/>
      <c r="AN33" s="237"/>
      <c r="AO33" s="237"/>
      <c r="AP33" s="238"/>
      <c r="AQ33" s="248"/>
      <c r="AR33" s="249"/>
      <c r="AS33" s="249"/>
      <c r="AT33" s="249"/>
      <c r="AU33" s="249"/>
      <c r="AV33" s="249"/>
      <c r="AW33" s="249"/>
      <c r="AX33" s="249"/>
      <c r="AY33" s="249"/>
      <c r="AZ33" s="249"/>
      <c r="BA33" s="249"/>
      <c r="BB33" s="249"/>
      <c r="BC33" s="250"/>
      <c r="BM33" s="234">
        <f>IF(G33="Expanded Spellbook",1,0)</f>
        <v>0</v>
      </c>
      <c r="BN33" s="234"/>
      <c r="BO33" s="234"/>
      <c r="BP33" s="234"/>
      <c r="BQ33" s="234"/>
      <c r="BR33" s="234"/>
    </row>
    <row r="34" spans="1:70" ht="15">
      <c r="A34" s="254"/>
      <c r="B34" s="254"/>
      <c r="C34" s="254"/>
      <c r="D34" s="254"/>
      <c r="E34" s="254"/>
      <c r="F34" s="254"/>
      <c r="G34" s="245"/>
      <c r="H34" s="246"/>
      <c r="I34" s="246"/>
      <c r="J34" s="246"/>
      <c r="K34" s="246"/>
      <c r="L34" s="246"/>
      <c r="M34" s="246"/>
      <c r="N34" s="246"/>
      <c r="O34" s="246"/>
      <c r="P34" s="247"/>
      <c r="Q34" s="239"/>
      <c r="R34" s="240"/>
      <c r="S34" s="240"/>
      <c r="T34" s="240"/>
      <c r="U34" s="240"/>
      <c r="V34" s="240"/>
      <c r="W34" s="240"/>
      <c r="X34" s="240"/>
      <c r="Y34" s="240"/>
      <c r="Z34" s="240"/>
      <c r="AA34" s="240"/>
      <c r="AB34" s="240"/>
      <c r="AC34" s="241"/>
      <c r="AD34" s="239"/>
      <c r="AE34" s="240"/>
      <c r="AF34" s="240"/>
      <c r="AG34" s="240"/>
      <c r="AH34" s="240"/>
      <c r="AI34" s="240"/>
      <c r="AJ34" s="240"/>
      <c r="AK34" s="240"/>
      <c r="AL34" s="240"/>
      <c r="AM34" s="240"/>
      <c r="AN34" s="240"/>
      <c r="AO34" s="240"/>
      <c r="AP34" s="241"/>
      <c r="AQ34" s="251"/>
      <c r="AR34" s="252"/>
      <c r="AS34" s="252"/>
      <c r="AT34" s="252"/>
      <c r="AU34" s="252"/>
      <c r="AV34" s="252"/>
      <c r="AW34" s="252"/>
      <c r="AX34" s="252"/>
      <c r="AY34" s="252"/>
      <c r="AZ34" s="252"/>
      <c r="BA34" s="252"/>
      <c r="BB34" s="252"/>
      <c r="BC34" s="253"/>
      <c r="BM34" s="234"/>
      <c r="BN34" s="234"/>
      <c r="BO34" s="234"/>
      <c r="BP34" s="234"/>
      <c r="BQ34" s="234"/>
      <c r="BR34" s="234"/>
    </row>
    <row r="35" spans="1:70" ht="15">
      <c r="A35" s="254" t="s">
        <v>159</v>
      </c>
      <c r="B35" s="254"/>
      <c r="C35" s="254"/>
      <c r="D35" s="254"/>
      <c r="E35" s="254"/>
      <c r="F35" s="254"/>
      <c r="G35" s="242"/>
      <c r="H35" s="243"/>
      <c r="I35" s="243"/>
      <c r="J35" s="243"/>
      <c r="K35" s="243"/>
      <c r="L35" s="243"/>
      <c r="M35" s="243"/>
      <c r="N35" s="243"/>
      <c r="O35" s="243"/>
      <c r="P35" s="244"/>
      <c r="Q35" s="236">
        <f>IF($G35="","",VLOOKUP($G35,Data!$A$33:$AZ$182,10,0))</f>
      </c>
      <c r="R35" s="237"/>
      <c r="S35" s="237"/>
      <c r="T35" s="237"/>
      <c r="U35" s="237"/>
      <c r="V35" s="237"/>
      <c r="W35" s="237"/>
      <c r="X35" s="237"/>
      <c r="Y35" s="237"/>
      <c r="Z35" s="237"/>
      <c r="AA35" s="237"/>
      <c r="AB35" s="237"/>
      <c r="AC35" s="238"/>
      <c r="AD35" s="236">
        <f>IF($G35="","",VLOOKUP($G35,Data!$A$33:$AZ$182,24,0))</f>
      </c>
      <c r="AE35" s="237"/>
      <c r="AF35" s="237"/>
      <c r="AG35" s="237"/>
      <c r="AH35" s="237"/>
      <c r="AI35" s="237"/>
      <c r="AJ35" s="237"/>
      <c r="AK35" s="237"/>
      <c r="AL35" s="237"/>
      <c r="AM35" s="237"/>
      <c r="AN35" s="237"/>
      <c r="AO35" s="237"/>
      <c r="AP35" s="238"/>
      <c r="AQ35" s="248"/>
      <c r="AR35" s="249"/>
      <c r="AS35" s="249"/>
      <c r="AT35" s="249"/>
      <c r="AU35" s="249"/>
      <c r="AV35" s="249"/>
      <c r="AW35" s="249"/>
      <c r="AX35" s="249"/>
      <c r="AY35" s="249"/>
      <c r="AZ35" s="249"/>
      <c r="BA35" s="249"/>
      <c r="BB35" s="249"/>
      <c r="BC35" s="250"/>
      <c r="BM35" s="234">
        <f>IF(G35="Expanded Spellbook",1,0)</f>
        <v>0</v>
      </c>
      <c r="BN35" s="234"/>
      <c r="BO35" s="234"/>
      <c r="BP35" s="234"/>
      <c r="BQ35" s="234"/>
      <c r="BR35" s="234"/>
    </row>
    <row r="36" spans="1:70" ht="15">
      <c r="A36" s="254"/>
      <c r="B36" s="254"/>
      <c r="C36" s="254"/>
      <c r="D36" s="254"/>
      <c r="E36" s="254"/>
      <c r="F36" s="254"/>
      <c r="G36" s="245"/>
      <c r="H36" s="246"/>
      <c r="I36" s="246"/>
      <c r="J36" s="246"/>
      <c r="K36" s="246"/>
      <c r="L36" s="246"/>
      <c r="M36" s="246"/>
      <c r="N36" s="246"/>
      <c r="O36" s="246"/>
      <c r="P36" s="247"/>
      <c r="Q36" s="239"/>
      <c r="R36" s="240"/>
      <c r="S36" s="240"/>
      <c r="T36" s="240"/>
      <c r="U36" s="240"/>
      <c r="V36" s="240"/>
      <c r="W36" s="240"/>
      <c r="X36" s="240"/>
      <c r="Y36" s="240"/>
      <c r="Z36" s="240"/>
      <c r="AA36" s="240"/>
      <c r="AB36" s="240"/>
      <c r="AC36" s="241"/>
      <c r="AD36" s="239"/>
      <c r="AE36" s="240"/>
      <c r="AF36" s="240"/>
      <c r="AG36" s="240"/>
      <c r="AH36" s="240"/>
      <c r="AI36" s="240"/>
      <c r="AJ36" s="240"/>
      <c r="AK36" s="240"/>
      <c r="AL36" s="240"/>
      <c r="AM36" s="240"/>
      <c r="AN36" s="240"/>
      <c r="AO36" s="240"/>
      <c r="AP36" s="241"/>
      <c r="AQ36" s="251"/>
      <c r="AR36" s="252"/>
      <c r="AS36" s="252"/>
      <c r="AT36" s="252"/>
      <c r="AU36" s="252"/>
      <c r="AV36" s="252"/>
      <c r="AW36" s="252"/>
      <c r="AX36" s="252"/>
      <c r="AY36" s="252"/>
      <c r="AZ36" s="252"/>
      <c r="BA36" s="252"/>
      <c r="BB36" s="252"/>
      <c r="BC36" s="253"/>
      <c r="BM36" s="234"/>
      <c r="BN36" s="234"/>
      <c r="BO36" s="234"/>
      <c r="BP36" s="234"/>
      <c r="BQ36" s="234"/>
      <c r="BR36" s="234"/>
    </row>
    <row r="37" spans="1:70" ht="15">
      <c r="A37" s="254" t="s">
        <v>160</v>
      </c>
      <c r="B37" s="254"/>
      <c r="C37" s="254"/>
      <c r="D37" s="254"/>
      <c r="E37" s="254"/>
      <c r="F37" s="254"/>
      <c r="G37" s="242"/>
      <c r="H37" s="243"/>
      <c r="I37" s="243"/>
      <c r="J37" s="243"/>
      <c r="K37" s="243"/>
      <c r="L37" s="243"/>
      <c r="M37" s="243"/>
      <c r="N37" s="243"/>
      <c r="O37" s="243"/>
      <c r="P37" s="244"/>
      <c r="Q37" s="236">
        <f>IF($G37="","",VLOOKUP($G37,Data!$A$33:$AZ$182,10,0))</f>
      </c>
      <c r="R37" s="237"/>
      <c r="S37" s="237"/>
      <c r="T37" s="237"/>
      <c r="U37" s="237"/>
      <c r="V37" s="237"/>
      <c r="W37" s="237"/>
      <c r="X37" s="237"/>
      <c r="Y37" s="237"/>
      <c r="Z37" s="237"/>
      <c r="AA37" s="237"/>
      <c r="AB37" s="237"/>
      <c r="AC37" s="238"/>
      <c r="AD37" s="236">
        <f>IF($G37="","",VLOOKUP($G37,Data!$A$33:$AZ$182,24,0))</f>
      </c>
      <c r="AE37" s="237"/>
      <c r="AF37" s="237"/>
      <c r="AG37" s="237"/>
      <c r="AH37" s="237"/>
      <c r="AI37" s="237"/>
      <c r="AJ37" s="237"/>
      <c r="AK37" s="237"/>
      <c r="AL37" s="237"/>
      <c r="AM37" s="237"/>
      <c r="AN37" s="237"/>
      <c r="AO37" s="237"/>
      <c r="AP37" s="238"/>
      <c r="AQ37" s="248"/>
      <c r="AR37" s="249"/>
      <c r="AS37" s="249"/>
      <c r="AT37" s="249"/>
      <c r="AU37" s="249"/>
      <c r="AV37" s="249"/>
      <c r="AW37" s="249"/>
      <c r="AX37" s="249"/>
      <c r="AY37" s="249"/>
      <c r="AZ37" s="249"/>
      <c r="BA37" s="249"/>
      <c r="BB37" s="249"/>
      <c r="BC37" s="250"/>
      <c r="BM37" s="234">
        <f>IF(G37="Expanded Spellbook",1,0)</f>
        <v>0</v>
      </c>
      <c r="BN37" s="234"/>
      <c r="BO37" s="234"/>
      <c r="BP37" s="234"/>
      <c r="BQ37" s="234"/>
      <c r="BR37" s="234"/>
    </row>
    <row r="38" spans="1:70" ht="15">
      <c r="A38" s="254"/>
      <c r="B38" s="254"/>
      <c r="C38" s="254"/>
      <c r="D38" s="254"/>
      <c r="E38" s="254"/>
      <c r="F38" s="254"/>
      <c r="G38" s="245"/>
      <c r="H38" s="246"/>
      <c r="I38" s="246"/>
      <c r="J38" s="246"/>
      <c r="K38" s="246"/>
      <c r="L38" s="246"/>
      <c r="M38" s="246"/>
      <c r="N38" s="246"/>
      <c r="O38" s="246"/>
      <c r="P38" s="247"/>
      <c r="Q38" s="239"/>
      <c r="R38" s="240"/>
      <c r="S38" s="240"/>
      <c r="T38" s="240"/>
      <c r="U38" s="240"/>
      <c r="V38" s="240"/>
      <c r="W38" s="240"/>
      <c r="X38" s="240"/>
      <c r="Y38" s="240"/>
      <c r="Z38" s="240"/>
      <c r="AA38" s="240"/>
      <c r="AB38" s="240"/>
      <c r="AC38" s="241"/>
      <c r="AD38" s="239"/>
      <c r="AE38" s="240"/>
      <c r="AF38" s="240"/>
      <c r="AG38" s="240"/>
      <c r="AH38" s="240"/>
      <c r="AI38" s="240"/>
      <c r="AJ38" s="240"/>
      <c r="AK38" s="240"/>
      <c r="AL38" s="240"/>
      <c r="AM38" s="240"/>
      <c r="AN38" s="240"/>
      <c r="AO38" s="240"/>
      <c r="AP38" s="241"/>
      <c r="AQ38" s="251"/>
      <c r="AR38" s="252"/>
      <c r="AS38" s="252"/>
      <c r="AT38" s="252"/>
      <c r="AU38" s="252"/>
      <c r="AV38" s="252"/>
      <c r="AW38" s="252"/>
      <c r="AX38" s="252"/>
      <c r="AY38" s="252"/>
      <c r="AZ38" s="252"/>
      <c r="BA38" s="252"/>
      <c r="BB38" s="252"/>
      <c r="BC38" s="253"/>
      <c r="BM38" s="234"/>
      <c r="BN38" s="234"/>
      <c r="BO38" s="234"/>
      <c r="BP38" s="234"/>
      <c r="BQ38" s="234"/>
      <c r="BR38" s="234"/>
    </row>
    <row r="39" spans="1:70" ht="15">
      <c r="A39" s="254" t="s">
        <v>161</v>
      </c>
      <c r="B39" s="254"/>
      <c r="C39" s="254"/>
      <c r="D39" s="254"/>
      <c r="E39" s="254"/>
      <c r="F39" s="254"/>
      <c r="G39" s="242"/>
      <c r="H39" s="243"/>
      <c r="I39" s="243"/>
      <c r="J39" s="243"/>
      <c r="K39" s="243"/>
      <c r="L39" s="243"/>
      <c r="M39" s="243"/>
      <c r="N39" s="243"/>
      <c r="O39" s="243"/>
      <c r="P39" s="244"/>
      <c r="Q39" s="236">
        <f>IF($G39="","",VLOOKUP($G39,Data!$A$33:$AZ$182,10,0))</f>
      </c>
      <c r="R39" s="237"/>
      <c r="S39" s="237"/>
      <c r="T39" s="237"/>
      <c r="U39" s="237"/>
      <c r="V39" s="237"/>
      <c r="W39" s="237"/>
      <c r="X39" s="237"/>
      <c r="Y39" s="237"/>
      <c r="Z39" s="237"/>
      <c r="AA39" s="237"/>
      <c r="AB39" s="237"/>
      <c r="AC39" s="238"/>
      <c r="AD39" s="236">
        <f>IF($G39="","",VLOOKUP($G39,Data!$A$33:$AZ$182,24,0))</f>
      </c>
      <c r="AE39" s="237"/>
      <c r="AF39" s="237"/>
      <c r="AG39" s="237"/>
      <c r="AH39" s="237"/>
      <c r="AI39" s="237"/>
      <c r="AJ39" s="237"/>
      <c r="AK39" s="237"/>
      <c r="AL39" s="237"/>
      <c r="AM39" s="237"/>
      <c r="AN39" s="237"/>
      <c r="AO39" s="237"/>
      <c r="AP39" s="238"/>
      <c r="AQ39" s="248"/>
      <c r="AR39" s="249"/>
      <c r="AS39" s="249"/>
      <c r="AT39" s="249"/>
      <c r="AU39" s="249"/>
      <c r="AV39" s="249"/>
      <c r="AW39" s="249"/>
      <c r="AX39" s="249"/>
      <c r="AY39" s="249"/>
      <c r="AZ39" s="249"/>
      <c r="BA39" s="249"/>
      <c r="BB39" s="249"/>
      <c r="BC39" s="250"/>
      <c r="BM39" s="234">
        <f>IF(G39="Expanded Spellbook",1,0)</f>
        <v>0</v>
      </c>
      <c r="BN39" s="234"/>
      <c r="BO39" s="234"/>
      <c r="BP39" s="234"/>
      <c r="BQ39" s="234"/>
      <c r="BR39" s="234"/>
    </row>
    <row r="40" spans="1:70" ht="15">
      <c r="A40" s="254"/>
      <c r="B40" s="254"/>
      <c r="C40" s="254"/>
      <c r="D40" s="254"/>
      <c r="E40" s="254"/>
      <c r="F40" s="254"/>
      <c r="G40" s="245"/>
      <c r="H40" s="246"/>
      <c r="I40" s="246"/>
      <c r="J40" s="246"/>
      <c r="K40" s="246"/>
      <c r="L40" s="246"/>
      <c r="M40" s="246"/>
      <c r="N40" s="246"/>
      <c r="O40" s="246"/>
      <c r="P40" s="247"/>
      <c r="Q40" s="239"/>
      <c r="R40" s="240"/>
      <c r="S40" s="240"/>
      <c r="T40" s="240"/>
      <c r="U40" s="240"/>
      <c r="V40" s="240"/>
      <c r="W40" s="240"/>
      <c r="X40" s="240"/>
      <c r="Y40" s="240"/>
      <c r="Z40" s="240"/>
      <c r="AA40" s="240"/>
      <c r="AB40" s="240"/>
      <c r="AC40" s="241"/>
      <c r="AD40" s="239"/>
      <c r="AE40" s="240"/>
      <c r="AF40" s="240"/>
      <c r="AG40" s="240"/>
      <c r="AH40" s="240"/>
      <c r="AI40" s="240"/>
      <c r="AJ40" s="240"/>
      <c r="AK40" s="240"/>
      <c r="AL40" s="240"/>
      <c r="AM40" s="240"/>
      <c r="AN40" s="240"/>
      <c r="AO40" s="240"/>
      <c r="AP40" s="241"/>
      <c r="AQ40" s="251"/>
      <c r="AR40" s="252"/>
      <c r="AS40" s="252"/>
      <c r="AT40" s="252"/>
      <c r="AU40" s="252"/>
      <c r="AV40" s="252"/>
      <c r="AW40" s="252"/>
      <c r="AX40" s="252"/>
      <c r="AY40" s="252"/>
      <c r="AZ40" s="252"/>
      <c r="BA40" s="252"/>
      <c r="BB40" s="252"/>
      <c r="BC40" s="253"/>
      <c r="BM40" s="234"/>
      <c r="BN40" s="234"/>
      <c r="BO40" s="234"/>
      <c r="BP40" s="234"/>
      <c r="BQ40" s="234"/>
      <c r="BR40" s="234"/>
    </row>
    <row r="41" spans="1:70" ht="15">
      <c r="A41" s="254" t="s">
        <v>162</v>
      </c>
      <c r="B41" s="254"/>
      <c r="C41" s="254"/>
      <c r="D41" s="254"/>
      <c r="E41" s="254"/>
      <c r="F41" s="254"/>
      <c r="G41" s="242"/>
      <c r="H41" s="243"/>
      <c r="I41" s="243"/>
      <c r="J41" s="243"/>
      <c r="K41" s="243"/>
      <c r="L41" s="243"/>
      <c r="M41" s="243"/>
      <c r="N41" s="243"/>
      <c r="O41" s="243"/>
      <c r="P41" s="244"/>
      <c r="Q41" s="236">
        <f>IF($G41="","",VLOOKUP($G41,Data!$A$33:$AZ$182,10,0))</f>
      </c>
      <c r="R41" s="237"/>
      <c r="S41" s="237"/>
      <c r="T41" s="237"/>
      <c r="U41" s="237"/>
      <c r="V41" s="237"/>
      <c r="W41" s="237"/>
      <c r="X41" s="237"/>
      <c r="Y41" s="237"/>
      <c r="Z41" s="237"/>
      <c r="AA41" s="237"/>
      <c r="AB41" s="237"/>
      <c r="AC41" s="238"/>
      <c r="AD41" s="236">
        <f>IF($G41="","",VLOOKUP($G41,Data!$A$33:$AZ$182,24,0))</f>
      </c>
      <c r="AE41" s="237"/>
      <c r="AF41" s="237"/>
      <c r="AG41" s="237"/>
      <c r="AH41" s="237"/>
      <c r="AI41" s="237"/>
      <c r="AJ41" s="237"/>
      <c r="AK41" s="237"/>
      <c r="AL41" s="237"/>
      <c r="AM41" s="237"/>
      <c r="AN41" s="237"/>
      <c r="AO41" s="237"/>
      <c r="AP41" s="238"/>
      <c r="AQ41" s="248"/>
      <c r="AR41" s="249"/>
      <c r="AS41" s="249"/>
      <c r="AT41" s="249"/>
      <c r="AU41" s="249"/>
      <c r="AV41" s="249"/>
      <c r="AW41" s="249"/>
      <c r="AX41" s="249"/>
      <c r="AY41" s="249"/>
      <c r="AZ41" s="249"/>
      <c r="BA41" s="249"/>
      <c r="BB41" s="249"/>
      <c r="BC41" s="250"/>
      <c r="BM41" s="234">
        <f>IF(G41="Expanded Spellbook",1,0)</f>
        <v>0</v>
      </c>
      <c r="BN41" s="234"/>
      <c r="BO41" s="234"/>
      <c r="BP41" s="234"/>
      <c r="BQ41" s="234"/>
      <c r="BR41" s="234"/>
    </row>
    <row r="42" spans="1:70" ht="15">
      <c r="A42" s="254"/>
      <c r="B42" s="254"/>
      <c r="C42" s="254"/>
      <c r="D42" s="254"/>
      <c r="E42" s="254"/>
      <c r="F42" s="254"/>
      <c r="G42" s="245"/>
      <c r="H42" s="246"/>
      <c r="I42" s="246"/>
      <c r="J42" s="246"/>
      <c r="K42" s="246"/>
      <c r="L42" s="246"/>
      <c r="M42" s="246"/>
      <c r="N42" s="246"/>
      <c r="O42" s="246"/>
      <c r="P42" s="247"/>
      <c r="Q42" s="239"/>
      <c r="R42" s="240"/>
      <c r="S42" s="240"/>
      <c r="T42" s="240"/>
      <c r="U42" s="240"/>
      <c r="V42" s="240"/>
      <c r="W42" s="240"/>
      <c r="X42" s="240"/>
      <c r="Y42" s="240"/>
      <c r="Z42" s="240"/>
      <c r="AA42" s="240"/>
      <c r="AB42" s="240"/>
      <c r="AC42" s="241"/>
      <c r="AD42" s="239"/>
      <c r="AE42" s="240"/>
      <c r="AF42" s="240"/>
      <c r="AG42" s="240"/>
      <c r="AH42" s="240"/>
      <c r="AI42" s="240"/>
      <c r="AJ42" s="240"/>
      <c r="AK42" s="240"/>
      <c r="AL42" s="240"/>
      <c r="AM42" s="240"/>
      <c r="AN42" s="240"/>
      <c r="AO42" s="240"/>
      <c r="AP42" s="241"/>
      <c r="AQ42" s="251"/>
      <c r="AR42" s="252"/>
      <c r="AS42" s="252"/>
      <c r="AT42" s="252"/>
      <c r="AU42" s="252"/>
      <c r="AV42" s="252"/>
      <c r="AW42" s="252"/>
      <c r="AX42" s="252"/>
      <c r="AY42" s="252"/>
      <c r="AZ42" s="252"/>
      <c r="BA42" s="252"/>
      <c r="BB42" s="252"/>
      <c r="BC42" s="253"/>
      <c r="BM42" s="234"/>
      <c r="BN42" s="234"/>
      <c r="BO42" s="234"/>
      <c r="BP42" s="234"/>
      <c r="BQ42" s="234"/>
      <c r="BR42" s="234"/>
    </row>
    <row r="43" spans="65:70" ht="15">
      <c r="BM43" s="234">
        <f>SUM(BM3:BR42)</f>
        <v>0</v>
      </c>
      <c r="BN43" s="234"/>
      <c r="BO43" s="234"/>
      <c r="BP43" s="234"/>
      <c r="BQ43" s="234"/>
      <c r="BR43" s="234"/>
    </row>
    <row r="44" spans="65:70" ht="15">
      <c r="BM44" s="234"/>
      <c r="BN44" s="234"/>
      <c r="BO44" s="234"/>
      <c r="BP44" s="234"/>
      <c r="BQ44" s="234"/>
      <c r="BR44" s="234"/>
    </row>
  </sheetData>
  <sheetProtection/>
  <mergeCells count="132">
    <mergeCell ref="A1:Y1"/>
    <mergeCell ref="G9:P10"/>
    <mergeCell ref="Q9:AC10"/>
    <mergeCell ref="AD9:AP10"/>
    <mergeCell ref="Q3:AC4"/>
    <mergeCell ref="G3:P4"/>
    <mergeCell ref="Q2:AC2"/>
    <mergeCell ref="AD2:AP2"/>
    <mergeCell ref="A3:F4"/>
    <mergeCell ref="A2:F2"/>
    <mergeCell ref="AQ9:BC10"/>
    <mergeCell ref="A9:F10"/>
    <mergeCell ref="A7:F8"/>
    <mergeCell ref="G7:P8"/>
    <mergeCell ref="Q7:AC8"/>
    <mergeCell ref="AD7:AP8"/>
    <mergeCell ref="AQ7:BC8"/>
    <mergeCell ref="AQ2:BC2"/>
    <mergeCell ref="AQ3:BC4"/>
    <mergeCell ref="AI1:AJ1"/>
    <mergeCell ref="A5:F6"/>
    <mergeCell ref="G5:P6"/>
    <mergeCell ref="Q5:AC6"/>
    <mergeCell ref="AD5:AP6"/>
    <mergeCell ref="AQ5:BC6"/>
    <mergeCell ref="AF1:AH1"/>
    <mergeCell ref="Z1:AE1"/>
    <mergeCell ref="A37:F38"/>
    <mergeCell ref="A39:F40"/>
    <mergeCell ref="Q11:AC12"/>
    <mergeCell ref="G17:P18"/>
    <mergeCell ref="Q17:AC18"/>
    <mergeCell ref="G23:P24"/>
    <mergeCell ref="A27:F28"/>
    <mergeCell ref="A29:F30"/>
    <mergeCell ref="A31:F32"/>
    <mergeCell ref="A11:F12"/>
    <mergeCell ref="A41:F42"/>
    <mergeCell ref="G11:P12"/>
    <mergeCell ref="A21:F22"/>
    <mergeCell ref="A23:F24"/>
    <mergeCell ref="A25:F26"/>
    <mergeCell ref="A35:F36"/>
    <mergeCell ref="A13:F14"/>
    <mergeCell ref="A15:F16"/>
    <mergeCell ref="A17:F18"/>
    <mergeCell ref="A19:F20"/>
    <mergeCell ref="AQ19:BC20"/>
    <mergeCell ref="AQ11:BC12"/>
    <mergeCell ref="AD13:AP14"/>
    <mergeCell ref="AQ13:BC14"/>
    <mergeCell ref="Q21:AC22"/>
    <mergeCell ref="A33:F34"/>
    <mergeCell ref="AD11:AP12"/>
    <mergeCell ref="AD17:AP18"/>
    <mergeCell ref="AD23:AP24"/>
    <mergeCell ref="G21:P22"/>
    <mergeCell ref="AD19:AP20"/>
    <mergeCell ref="G13:P14"/>
    <mergeCell ref="Q13:AC14"/>
    <mergeCell ref="G27:P28"/>
    <mergeCell ref="Q27:AC28"/>
    <mergeCell ref="AD27:AP28"/>
    <mergeCell ref="AQ27:BC28"/>
    <mergeCell ref="G29:P30"/>
    <mergeCell ref="AQ23:BC24"/>
    <mergeCell ref="G25:P26"/>
    <mergeCell ref="Q25:AC26"/>
    <mergeCell ref="AD25:AP26"/>
    <mergeCell ref="Q23:AC24"/>
    <mergeCell ref="AD29:AP30"/>
    <mergeCell ref="AQ29:BC30"/>
    <mergeCell ref="AK1:AP1"/>
    <mergeCell ref="AD21:AP22"/>
    <mergeCell ref="AQ21:BC22"/>
    <mergeCell ref="G15:P16"/>
    <mergeCell ref="AD15:AP16"/>
    <mergeCell ref="AQ15:BC16"/>
    <mergeCell ref="G2:P2"/>
    <mergeCell ref="AD3:AP4"/>
    <mergeCell ref="G19:P20"/>
    <mergeCell ref="Q19:AC20"/>
    <mergeCell ref="AD33:AP34"/>
    <mergeCell ref="AQ33:BC34"/>
    <mergeCell ref="AQ17:BC18"/>
    <mergeCell ref="Q15:AC16"/>
    <mergeCell ref="G41:P42"/>
    <mergeCell ref="Q41:AC42"/>
    <mergeCell ref="AD41:AP42"/>
    <mergeCell ref="AQ41:BC42"/>
    <mergeCell ref="Q29:AC30"/>
    <mergeCell ref="AQ25:BC26"/>
    <mergeCell ref="G37:P38"/>
    <mergeCell ref="Q37:AC38"/>
    <mergeCell ref="AD37:AP38"/>
    <mergeCell ref="AQ37:BC38"/>
    <mergeCell ref="Q35:AC36"/>
    <mergeCell ref="AD35:AP36"/>
    <mergeCell ref="AQ35:BC36"/>
    <mergeCell ref="G35:P36"/>
    <mergeCell ref="Q33:AC34"/>
    <mergeCell ref="G39:P40"/>
    <mergeCell ref="Q39:AC40"/>
    <mergeCell ref="AD39:AP40"/>
    <mergeCell ref="AQ39:BC40"/>
    <mergeCell ref="G31:P32"/>
    <mergeCell ref="Q31:AC32"/>
    <mergeCell ref="AD31:AP32"/>
    <mergeCell ref="AQ31:BC32"/>
    <mergeCell ref="G33:P34"/>
    <mergeCell ref="BM2:BR2"/>
    <mergeCell ref="BM3:BR4"/>
    <mergeCell ref="BM5:BR6"/>
    <mergeCell ref="BM7:BR8"/>
    <mergeCell ref="BM9:BR10"/>
    <mergeCell ref="BM11:BR12"/>
    <mergeCell ref="BM13:BR14"/>
    <mergeCell ref="BM15:BR16"/>
    <mergeCell ref="BM17:BR18"/>
    <mergeCell ref="BM19:BR20"/>
    <mergeCell ref="BM21:BR22"/>
    <mergeCell ref="BM23:BR24"/>
    <mergeCell ref="BM37:BR38"/>
    <mergeCell ref="BM39:BR40"/>
    <mergeCell ref="BM41:BR42"/>
    <mergeCell ref="BM43:BR44"/>
    <mergeCell ref="BM25:BR26"/>
    <mergeCell ref="BM27:BR28"/>
    <mergeCell ref="BM29:BR30"/>
    <mergeCell ref="BM31:BR32"/>
    <mergeCell ref="BM33:BR34"/>
    <mergeCell ref="BM35:BR36"/>
  </mergeCells>
  <conditionalFormatting sqref="G3:P4 AQ3:BC4">
    <cfRule type="expression" priority="21" dxfId="0" stopIfTrue="1">
      <formula>IF($AI$1&gt;0,TRUE,FALSE)</formula>
    </cfRule>
  </conditionalFormatting>
  <conditionalFormatting sqref="G9:P10 AQ9:BC10">
    <cfRule type="expression" priority="19" dxfId="0" stopIfTrue="1">
      <formula>IF($AI$1&gt;1,TRUE,FALSE)</formula>
    </cfRule>
  </conditionalFormatting>
  <conditionalFormatting sqref="G11:P12 AQ11:BC12">
    <cfRule type="expression" priority="18" dxfId="0" stopIfTrue="1">
      <formula>IF($AI$1&gt;3,TRUE,FALSE)</formula>
    </cfRule>
  </conditionalFormatting>
  <conditionalFormatting sqref="G13:P14 AQ13:BC14">
    <cfRule type="expression" priority="17" dxfId="0" stopIfTrue="1">
      <formula>IF($AI$1&gt;5,TRUE,FALSE)</formula>
    </cfRule>
  </conditionalFormatting>
  <conditionalFormatting sqref="G15:P16 AQ15:BC16">
    <cfRule type="expression" priority="16" dxfId="0" stopIfTrue="1">
      <formula>IF($AI$1&gt;7,TRUE,FALSE)</formula>
    </cfRule>
  </conditionalFormatting>
  <conditionalFormatting sqref="G17:P18 AQ17:BC18">
    <cfRule type="expression" priority="15" dxfId="0" stopIfTrue="1">
      <formula>IF($AI$1&gt;9,TRUE,FALSE)</formula>
    </cfRule>
  </conditionalFormatting>
  <conditionalFormatting sqref="G19:P20 AQ19:BC20">
    <cfRule type="expression" priority="14" dxfId="0" stopIfTrue="1">
      <formula>IF($AI$1&gt;10,TRUE,FALSE)</formula>
    </cfRule>
  </conditionalFormatting>
  <conditionalFormatting sqref="G21:P22 AQ21:BC22">
    <cfRule type="expression" priority="13" dxfId="0" stopIfTrue="1">
      <formula>IF($AI$1&gt;11,TRUE,FALSE)</formula>
    </cfRule>
  </conditionalFormatting>
  <conditionalFormatting sqref="G23:P24 AQ23:BC24">
    <cfRule type="expression" priority="12" dxfId="0" stopIfTrue="1">
      <formula>IF($AI$1&gt;13,TRUE,FALSE)</formula>
    </cfRule>
  </conditionalFormatting>
  <conditionalFormatting sqref="G25:P26 AQ25:BC26">
    <cfRule type="expression" priority="11" dxfId="0" stopIfTrue="1">
      <formula>IF($AI$1&gt;15,TRUE,FALSE)</formula>
    </cfRule>
  </conditionalFormatting>
  <conditionalFormatting sqref="G27:P28 AQ27:BC28">
    <cfRule type="expression" priority="10" dxfId="0" stopIfTrue="1">
      <formula>IF($AI$1&gt;17,TRUE,FALSE)</formula>
    </cfRule>
  </conditionalFormatting>
  <conditionalFormatting sqref="G29:P30 AQ29:BC30">
    <cfRule type="expression" priority="9" dxfId="0" stopIfTrue="1">
      <formula>IF($AI$1&gt;19,TRUE,FALSE)</formula>
    </cfRule>
  </conditionalFormatting>
  <conditionalFormatting sqref="G31:P32 AQ31:BC32">
    <cfRule type="expression" priority="8" dxfId="0" stopIfTrue="1">
      <formula>IF($AI$1&gt;20,TRUE,FALSE)</formula>
    </cfRule>
  </conditionalFormatting>
  <conditionalFormatting sqref="G33:P34 AQ33:BC34">
    <cfRule type="expression" priority="7" dxfId="0" stopIfTrue="1">
      <formula>IF($AI$1&gt;21,TRUE,FALSE)</formula>
    </cfRule>
  </conditionalFormatting>
  <conditionalFormatting sqref="G35:P36 AQ35:BC36">
    <cfRule type="expression" priority="6" dxfId="0" stopIfTrue="1">
      <formula>IF($AI$1&gt;23,TRUE,FALSE)</formula>
    </cfRule>
  </conditionalFormatting>
  <conditionalFormatting sqref="G37:P38 AQ37:BC38">
    <cfRule type="expression" priority="5" dxfId="0" stopIfTrue="1">
      <formula>IF($AI$1&gt;25,TRUE,FALSE)</formula>
    </cfRule>
  </conditionalFormatting>
  <conditionalFormatting sqref="G39:P40 AQ39:BC40">
    <cfRule type="expression" priority="4" dxfId="0" stopIfTrue="1">
      <formula>IF($AI$1&gt;27,TRUE,FALSE)</formula>
    </cfRule>
  </conditionalFormatting>
  <conditionalFormatting sqref="G41:P42 AQ41:BC42">
    <cfRule type="expression" priority="3" dxfId="0" stopIfTrue="1">
      <formula>IF($AI$1&gt;29,TRUE,FALSE)</formula>
    </cfRule>
  </conditionalFormatting>
  <conditionalFormatting sqref="G5:P6 AQ5:BC6">
    <cfRule type="expression" priority="2" dxfId="0" stopIfTrue="1">
      <formula>IF($Z$1="Human",TRUE,FALSE)</formula>
    </cfRule>
  </conditionalFormatting>
  <conditionalFormatting sqref="G7:P8 AQ7:BC8">
    <cfRule type="expression" priority="1" dxfId="0" stopIfTrue="1">
      <formula>IF($AK$1="Ranger",TRUE,FALSE)</formula>
    </cfRule>
  </conditionalFormatting>
  <printOptions/>
  <pageMargins left="0.7" right="0.7" top="0.75" bottom="0.75" header="0.3" footer="0.3"/>
  <pageSetup orientation="portrait" paperSize="9"/>
  <legacyDrawing r:id="rId1"/>
</worksheet>
</file>

<file path=xl/worksheets/sheet6.xml><?xml version="1.0" encoding="utf-8"?>
<worksheet xmlns="http://schemas.openxmlformats.org/spreadsheetml/2006/main" xmlns:r="http://schemas.openxmlformats.org/officeDocument/2006/relationships">
  <sheetPr codeName="Sheet5"/>
  <dimension ref="A1:BD46"/>
  <sheetViews>
    <sheetView showGridLines="0" zoomScalePageLayoutView="0" workbookViewId="0" topLeftCell="A1">
      <selection activeCell="G3" sqref="G3:P4"/>
    </sheetView>
  </sheetViews>
  <sheetFormatPr defaultColWidth="3.00390625" defaultRowHeight="15"/>
  <sheetData>
    <row r="1" spans="1:56" ht="15">
      <c r="A1" s="218" t="s">
        <v>191</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f>IF(Basics!E4="","",Basics!E4)</f>
      </c>
      <c r="AO1" s="218"/>
      <c r="AP1" s="218"/>
      <c r="AQ1" s="218"/>
      <c r="AR1" s="218"/>
      <c r="AS1" s="218"/>
      <c r="AT1" s="218">
        <f>IF(Basics!E1="","",Basics!E1)</f>
      </c>
      <c r="AU1" s="218"/>
      <c r="AV1" s="218"/>
      <c r="AW1" s="218"/>
      <c r="AX1" s="218"/>
      <c r="AY1" s="218"/>
      <c r="AZ1" s="256" t="s">
        <v>42</v>
      </c>
      <c r="BA1" s="256"/>
      <c r="BB1" s="256"/>
      <c r="BC1" s="218">
        <f>IF(Basics!E5="",0,Basics!E5)</f>
        <v>0</v>
      </c>
      <c r="BD1" s="218"/>
    </row>
    <row r="2" spans="1:56" ht="15">
      <c r="A2" s="196"/>
      <c r="B2" s="196"/>
      <c r="C2" s="196"/>
      <c r="D2" s="196"/>
      <c r="E2" s="196"/>
      <c r="F2" s="196"/>
      <c r="G2" s="201" t="s">
        <v>192</v>
      </c>
      <c r="H2" s="201"/>
      <c r="I2" s="201"/>
      <c r="J2" s="201"/>
      <c r="K2" s="201"/>
      <c r="L2" s="201"/>
      <c r="M2" s="201"/>
      <c r="N2" s="201"/>
      <c r="O2" s="201"/>
      <c r="P2" s="201"/>
      <c r="Q2" s="258" t="s">
        <v>1057</v>
      </c>
      <c r="R2" s="258"/>
      <c r="S2" s="258"/>
      <c r="T2" s="258"/>
      <c r="U2" s="258"/>
      <c r="V2" s="258"/>
      <c r="W2" s="258"/>
      <c r="X2" s="258"/>
      <c r="Y2" s="258"/>
      <c r="Z2" s="258"/>
      <c r="AA2" s="258" t="s">
        <v>618</v>
      </c>
      <c r="AB2" s="258"/>
      <c r="AC2" s="258"/>
      <c r="AD2" s="258"/>
      <c r="AE2" s="258"/>
      <c r="AF2" s="258"/>
      <c r="AG2" s="258"/>
      <c r="AH2" s="275" t="str">
        <f>IF(Feats!BM43=1,"YES","NO")</f>
        <v>NO</v>
      </c>
      <c r="AI2" s="275"/>
      <c r="AJ2" s="275"/>
      <c r="AL2" s="276" t="s">
        <v>222</v>
      </c>
      <c r="AM2" s="276"/>
      <c r="AN2" s="276"/>
      <c r="AO2" s="276"/>
      <c r="AP2" s="276"/>
      <c r="AQ2" s="276"/>
      <c r="AR2" s="276"/>
      <c r="AS2" s="276"/>
      <c r="AT2" s="276"/>
      <c r="AU2" s="276"/>
      <c r="AV2" s="276"/>
      <c r="AW2" s="276"/>
      <c r="AX2" s="276"/>
      <c r="AY2" s="276"/>
      <c r="AZ2" s="276"/>
      <c r="BA2" s="276"/>
      <c r="BB2" s="276"/>
      <c r="BC2" s="276"/>
      <c r="BD2" s="276"/>
    </row>
    <row r="3" spans="1:56" ht="15">
      <c r="A3" s="263" t="s">
        <v>193</v>
      </c>
      <c r="B3" s="254"/>
      <c r="C3" s="254"/>
      <c r="D3" s="254"/>
      <c r="E3" s="254"/>
      <c r="F3" s="254"/>
      <c r="G3" s="242"/>
      <c r="H3" s="243"/>
      <c r="I3" s="243"/>
      <c r="J3" s="243"/>
      <c r="K3" s="243"/>
      <c r="L3" s="243"/>
      <c r="M3" s="243"/>
      <c r="N3" s="243"/>
      <c r="O3" s="243"/>
      <c r="P3" s="244"/>
      <c r="Q3" s="259"/>
      <c r="R3" s="260"/>
      <c r="S3" s="260"/>
      <c r="T3" s="260"/>
      <c r="U3" s="260"/>
      <c r="V3" s="260"/>
      <c r="W3" s="260"/>
      <c r="X3" s="260"/>
      <c r="Y3" s="260"/>
      <c r="Z3" s="260"/>
      <c r="AA3" s="192"/>
      <c r="AB3" s="192"/>
      <c r="AC3" s="192"/>
      <c r="AD3" s="192"/>
      <c r="AE3" s="192"/>
      <c r="AF3" s="192"/>
      <c r="AG3" s="192"/>
      <c r="AH3" s="192"/>
      <c r="AI3" s="192"/>
      <c r="AJ3" s="192"/>
      <c r="AL3" s="265" t="s">
        <v>214</v>
      </c>
      <c r="AM3" s="266"/>
      <c r="AN3" s="266"/>
      <c r="AO3" s="266"/>
      <c r="AP3" s="266"/>
      <c r="AQ3" s="266"/>
      <c r="AR3" s="266"/>
      <c r="AS3" s="266"/>
      <c r="AT3" s="266"/>
      <c r="AU3" s="266"/>
      <c r="AV3" s="266"/>
      <c r="AW3" s="266"/>
      <c r="AX3" s="266"/>
      <c r="AY3" s="266"/>
      <c r="AZ3" s="266"/>
      <c r="BA3" s="266"/>
      <c r="BB3" s="266"/>
      <c r="BC3" s="266"/>
      <c r="BD3" s="267"/>
    </row>
    <row r="4" spans="1:56" ht="15">
      <c r="A4" s="254"/>
      <c r="B4" s="254"/>
      <c r="C4" s="254"/>
      <c r="D4" s="254"/>
      <c r="E4" s="254"/>
      <c r="F4" s="254"/>
      <c r="G4" s="245"/>
      <c r="H4" s="246"/>
      <c r="I4" s="246"/>
      <c r="J4" s="246"/>
      <c r="K4" s="246"/>
      <c r="L4" s="246"/>
      <c r="M4" s="246"/>
      <c r="N4" s="246"/>
      <c r="O4" s="246"/>
      <c r="P4" s="247"/>
      <c r="Q4" s="259"/>
      <c r="R4" s="260"/>
      <c r="S4" s="260"/>
      <c r="T4" s="260"/>
      <c r="U4" s="260"/>
      <c r="V4" s="260"/>
      <c r="W4" s="260"/>
      <c r="X4" s="260"/>
      <c r="Y4" s="260"/>
      <c r="Z4" s="260"/>
      <c r="AA4" s="192"/>
      <c r="AB4" s="192"/>
      <c r="AC4" s="192"/>
      <c r="AD4" s="192"/>
      <c r="AE4" s="192"/>
      <c r="AF4" s="192"/>
      <c r="AG4" s="192"/>
      <c r="AH4" s="192"/>
      <c r="AI4" s="192"/>
      <c r="AJ4" s="192"/>
      <c r="AL4" s="268" t="s">
        <v>215</v>
      </c>
      <c r="AM4" s="269"/>
      <c r="AN4" s="269"/>
      <c r="AO4" s="269"/>
      <c r="AP4" s="269"/>
      <c r="AQ4" s="269"/>
      <c r="AR4" s="269"/>
      <c r="AS4" s="269"/>
      <c r="AT4" s="269"/>
      <c r="AU4" s="269"/>
      <c r="AV4" s="269"/>
      <c r="AW4" s="269"/>
      <c r="AX4" s="269"/>
      <c r="AY4" s="269"/>
      <c r="AZ4" s="269"/>
      <c r="BA4" s="269"/>
      <c r="BB4" s="269"/>
      <c r="BC4" s="269"/>
      <c r="BD4" s="270"/>
    </row>
    <row r="5" spans="1:56" ht="15" customHeight="1">
      <c r="A5" s="263" t="s">
        <v>193</v>
      </c>
      <c r="B5" s="254"/>
      <c r="C5" s="254"/>
      <c r="D5" s="254"/>
      <c r="E5" s="254"/>
      <c r="F5" s="254"/>
      <c r="G5" s="242"/>
      <c r="H5" s="243"/>
      <c r="I5" s="243"/>
      <c r="J5" s="243"/>
      <c r="K5" s="243"/>
      <c r="L5" s="243"/>
      <c r="M5" s="243"/>
      <c r="N5" s="243"/>
      <c r="O5" s="243"/>
      <c r="P5" s="244"/>
      <c r="Q5" s="261"/>
      <c r="R5" s="262"/>
      <c r="S5" s="262"/>
      <c r="T5" s="262"/>
      <c r="U5" s="262"/>
      <c r="V5" s="262"/>
      <c r="W5" s="262"/>
      <c r="X5" s="262"/>
      <c r="Y5" s="262"/>
      <c r="Z5" s="262"/>
      <c r="AA5" s="192"/>
      <c r="AB5" s="192"/>
      <c r="AC5" s="192"/>
      <c r="AD5" s="192"/>
      <c r="AE5" s="192"/>
      <c r="AF5" s="192"/>
      <c r="AG5" s="192"/>
      <c r="AH5" s="192"/>
      <c r="AI5" s="192"/>
      <c r="AJ5" s="192"/>
      <c r="AL5" s="268" t="s">
        <v>216</v>
      </c>
      <c r="AM5" s="269"/>
      <c r="AN5" s="269"/>
      <c r="AO5" s="269"/>
      <c r="AP5" s="269"/>
      <c r="AQ5" s="269"/>
      <c r="AR5" s="269"/>
      <c r="AS5" s="269"/>
      <c r="AT5" s="269"/>
      <c r="AU5" s="269"/>
      <c r="AV5" s="269"/>
      <c r="AW5" s="269"/>
      <c r="AX5" s="269"/>
      <c r="AY5" s="269"/>
      <c r="AZ5" s="269"/>
      <c r="BA5" s="269"/>
      <c r="BB5" s="269"/>
      <c r="BC5" s="269"/>
      <c r="BD5" s="270"/>
    </row>
    <row r="6" spans="1:56" ht="15">
      <c r="A6" s="254"/>
      <c r="B6" s="254"/>
      <c r="C6" s="254"/>
      <c r="D6" s="254"/>
      <c r="E6" s="254"/>
      <c r="F6" s="254"/>
      <c r="G6" s="245"/>
      <c r="H6" s="246"/>
      <c r="I6" s="246"/>
      <c r="J6" s="246"/>
      <c r="K6" s="246"/>
      <c r="L6" s="246"/>
      <c r="M6" s="246"/>
      <c r="N6" s="246"/>
      <c r="O6" s="246"/>
      <c r="P6" s="247"/>
      <c r="Q6" s="261"/>
      <c r="R6" s="262"/>
      <c r="S6" s="262"/>
      <c r="T6" s="262"/>
      <c r="U6" s="262"/>
      <c r="V6" s="262"/>
      <c r="W6" s="262"/>
      <c r="X6" s="262"/>
      <c r="Y6" s="262"/>
      <c r="Z6" s="262"/>
      <c r="AA6" s="192"/>
      <c r="AB6" s="192"/>
      <c r="AC6" s="192"/>
      <c r="AD6" s="192"/>
      <c r="AE6" s="192"/>
      <c r="AF6" s="192"/>
      <c r="AG6" s="192"/>
      <c r="AH6" s="192"/>
      <c r="AI6" s="192"/>
      <c r="AJ6" s="192"/>
      <c r="AL6" s="268" t="s">
        <v>217</v>
      </c>
      <c r="AM6" s="269"/>
      <c r="AN6" s="269"/>
      <c r="AO6" s="269"/>
      <c r="AP6" s="269"/>
      <c r="AQ6" s="269"/>
      <c r="AR6" s="269"/>
      <c r="AS6" s="269"/>
      <c r="AT6" s="269"/>
      <c r="AU6" s="269"/>
      <c r="AV6" s="269"/>
      <c r="AW6" s="269"/>
      <c r="AX6" s="269"/>
      <c r="AY6" s="269"/>
      <c r="AZ6" s="269"/>
      <c r="BA6" s="269"/>
      <c r="BB6" s="269"/>
      <c r="BC6" s="269"/>
      <c r="BD6" s="270"/>
    </row>
    <row r="7" spans="1:56" ht="15" customHeight="1">
      <c r="A7" s="263" t="s">
        <v>194</v>
      </c>
      <c r="B7" s="263"/>
      <c r="C7" s="263"/>
      <c r="D7" s="263"/>
      <c r="E7" s="263"/>
      <c r="F7" s="271"/>
      <c r="G7" s="242"/>
      <c r="H7" s="243"/>
      <c r="I7" s="243"/>
      <c r="J7" s="243"/>
      <c r="K7" s="243"/>
      <c r="L7" s="243"/>
      <c r="M7" s="243"/>
      <c r="N7" s="243"/>
      <c r="O7" s="243"/>
      <c r="P7" s="244"/>
      <c r="Q7" s="261"/>
      <c r="R7" s="262"/>
      <c r="S7" s="262"/>
      <c r="T7" s="262"/>
      <c r="U7" s="262"/>
      <c r="V7" s="262"/>
      <c r="W7" s="262"/>
      <c r="X7" s="262"/>
      <c r="Y7" s="262"/>
      <c r="Z7" s="262"/>
      <c r="AA7" s="192"/>
      <c r="AB7" s="192"/>
      <c r="AC7" s="192"/>
      <c r="AD7" s="192"/>
      <c r="AE7" s="192"/>
      <c r="AF7" s="192"/>
      <c r="AG7" s="192"/>
      <c r="AH7" s="192"/>
      <c r="AI7" s="192"/>
      <c r="AJ7" s="192"/>
      <c r="AL7" s="268" t="s">
        <v>218</v>
      </c>
      <c r="AM7" s="269"/>
      <c r="AN7" s="269"/>
      <c r="AO7" s="269"/>
      <c r="AP7" s="269"/>
      <c r="AQ7" s="269"/>
      <c r="AR7" s="269"/>
      <c r="AS7" s="269"/>
      <c r="AT7" s="269"/>
      <c r="AU7" s="269"/>
      <c r="AV7" s="269"/>
      <c r="AW7" s="269"/>
      <c r="AX7" s="269"/>
      <c r="AY7" s="269"/>
      <c r="AZ7" s="269"/>
      <c r="BA7" s="269"/>
      <c r="BB7" s="269"/>
      <c r="BC7" s="269"/>
      <c r="BD7" s="270"/>
    </row>
    <row r="8" spans="1:56" ht="15">
      <c r="A8" s="263"/>
      <c r="B8" s="263"/>
      <c r="C8" s="263"/>
      <c r="D8" s="263"/>
      <c r="E8" s="263"/>
      <c r="F8" s="271"/>
      <c r="G8" s="245"/>
      <c r="H8" s="246"/>
      <c r="I8" s="246"/>
      <c r="J8" s="246"/>
      <c r="K8" s="246"/>
      <c r="L8" s="246"/>
      <c r="M8" s="246"/>
      <c r="N8" s="246"/>
      <c r="O8" s="246"/>
      <c r="P8" s="247"/>
      <c r="Q8" s="261"/>
      <c r="R8" s="262"/>
      <c r="S8" s="262"/>
      <c r="T8" s="262"/>
      <c r="U8" s="262"/>
      <c r="V8" s="262"/>
      <c r="W8" s="262"/>
      <c r="X8" s="262"/>
      <c r="Y8" s="262"/>
      <c r="Z8" s="262"/>
      <c r="AA8" s="192"/>
      <c r="AB8" s="192"/>
      <c r="AC8" s="192"/>
      <c r="AD8" s="192"/>
      <c r="AE8" s="192"/>
      <c r="AF8" s="192"/>
      <c r="AG8" s="192"/>
      <c r="AH8" s="192"/>
      <c r="AI8" s="192"/>
      <c r="AJ8" s="192"/>
      <c r="AL8" s="268" t="s">
        <v>219</v>
      </c>
      <c r="AM8" s="269"/>
      <c r="AN8" s="269"/>
      <c r="AO8" s="269"/>
      <c r="AP8" s="269"/>
      <c r="AQ8" s="269"/>
      <c r="AR8" s="269"/>
      <c r="AS8" s="269"/>
      <c r="AT8" s="269"/>
      <c r="AU8" s="269"/>
      <c r="AV8" s="269"/>
      <c r="AW8" s="269"/>
      <c r="AX8" s="269"/>
      <c r="AY8" s="269"/>
      <c r="AZ8" s="269"/>
      <c r="BA8" s="269"/>
      <c r="BB8" s="269"/>
      <c r="BC8" s="269"/>
      <c r="BD8" s="270"/>
    </row>
    <row r="9" spans="1:56" ht="15" customHeight="1">
      <c r="A9" s="263" t="s">
        <v>195</v>
      </c>
      <c r="B9" s="254"/>
      <c r="C9" s="254"/>
      <c r="D9" s="254"/>
      <c r="E9" s="254"/>
      <c r="F9" s="254"/>
      <c r="G9" s="242"/>
      <c r="H9" s="243"/>
      <c r="I9" s="243"/>
      <c r="J9" s="243"/>
      <c r="K9" s="243"/>
      <c r="L9" s="243"/>
      <c r="M9" s="243"/>
      <c r="N9" s="243"/>
      <c r="O9" s="243"/>
      <c r="P9" s="244"/>
      <c r="Q9" s="261"/>
      <c r="R9" s="262"/>
      <c r="S9" s="262"/>
      <c r="T9" s="262"/>
      <c r="U9" s="262"/>
      <c r="V9" s="262"/>
      <c r="W9" s="262"/>
      <c r="X9" s="262"/>
      <c r="Y9" s="262"/>
      <c r="Z9" s="262"/>
      <c r="AA9" s="192"/>
      <c r="AB9" s="192"/>
      <c r="AC9" s="192"/>
      <c r="AD9" s="192"/>
      <c r="AE9" s="192"/>
      <c r="AF9" s="192"/>
      <c r="AG9" s="192"/>
      <c r="AH9" s="192"/>
      <c r="AI9" s="192"/>
      <c r="AJ9" s="192"/>
      <c r="AL9" s="268" t="s">
        <v>220</v>
      </c>
      <c r="AM9" s="269"/>
      <c r="AN9" s="269"/>
      <c r="AO9" s="269"/>
      <c r="AP9" s="269"/>
      <c r="AQ9" s="269"/>
      <c r="AR9" s="269"/>
      <c r="AS9" s="269"/>
      <c r="AT9" s="269"/>
      <c r="AU9" s="269"/>
      <c r="AV9" s="269"/>
      <c r="AW9" s="269"/>
      <c r="AX9" s="269"/>
      <c r="AY9" s="269"/>
      <c r="AZ9" s="269"/>
      <c r="BA9" s="269"/>
      <c r="BB9" s="269"/>
      <c r="BC9" s="269"/>
      <c r="BD9" s="270"/>
    </row>
    <row r="10" spans="1:56" ht="15">
      <c r="A10" s="254"/>
      <c r="B10" s="254"/>
      <c r="C10" s="254"/>
      <c r="D10" s="254"/>
      <c r="E10" s="254"/>
      <c r="F10" s="254"/>
      <c r="G10" s="245"/>
      <c r="H10" s="246"/>
      <c r="I10" s="246"/>
      <c r="J10" s="246"/>
      <c r="K10" s="246"/>
      <c r="L10" s="246"/>
      <c r="M10" s="246"/>
      <c r="N10" s="246"/>
      <c r="O10" s="246"/>
      <c r="P10" s="247"/>
      <c r="Q10" s="245"/>
      <c r="R10" s="246"/>
      <c r="S10" s="246"/>
      <c r="T10" s="246"/>
      <c r="U10" s="246"/>
      <c r="V10" s="246"/>
      <c r="W10" s="246"/>
      <c r="X10" s="246"/>
      <c r="Y10" s="246"/>
      <c r="Z10" s="246"/>
      <c r="AA10" s="192"/>
      <c r="AB10" s="192"/>
      <c r="AC10" s="192"/>
      <c r="AD10" s="192"/>
      <c r="AE10" s="192"/>
      <c r="AF10" s="192"/>
      <c r="AG10" s="192"/>
      <c r="AH10" s="192"/>
      <c r="AI10" s="192"/>
      <c r="AJ10" s="192"/>
      <c r="AL10" s="272" t="s">
        <v>221</v>
      </c>
      <c r="AM10" s="273"/>
      <c r="AN10" s="273"/>
      <c r="AO10" s="273"/>
      <c r="AP10" s="273"/>
      <c r="AQ10" s="273"/>
      <c r="AR10" s="273"/>
      <c r="AS10" s="273"/>
      <c r="AT10" s="273"/>
      <c r="AU10" s="273"/>
      <c r="AV10" s="273"/>
      <c r="AW10" s="273"/>
      <c r="AX10" s="273"/>
      <c r="AY10" s="273"/>
      <c r="AZ10" s="273"/>
      <c r="BA10" s="273"/>
      <c r="BB10" s="273"/>
      <c r="BC10" s="273"/>
      <c r="BD10" s="274"/>
    </row>
    <row r="11" spans="1:36" ht="15" customHeight="1">
      <c r="A11" s="263" t="s">
        <v>196</v>
      </c>
      <c r="B11" s="254"/>
      <c r="C11" s="254"/>
      <c r="D11" s="254"/>
      <c r="E11" s="254"/>
      <c r="F11" s="254"/>
      <c r="G11" s="242"/>
      <c r="H11" s="243"/>
      <c r="I11" s="243"/>
      <c r="J11" s="243"/>
      <c r="K11" s="243"/>
      <c r="L11" s="243"/>
      <c r="M11" s="243"/>
      <c r="N11" s="243"/>
      <c r="O11" s="243"/>
      <c r="P11" s="244"/>
      <c r="Q11" s="242"/>
      <c r="R11" s="243"/>
      <c r="S11" s="243"/>
      <c r="T11" s="243"/>
      <c r="U11" s="243"/>
      <c r="V11" s="243"/>
      <c r="W11" s="243"/>
      <c r="X11" s="243"/>
      <c r="Y11" s="243"/>
      <c r="Z11" s="244"/>
      <c r="AA11" s="242"/>
      <c r="AB11" s="243"/>
      <c r="AC11" s="243"/>
      <c r="AD11" s="243"/>
      <c r="AE11" s="243"/>
      <c r="AF11" s="243"/>
      <c r="AG11" s="243"/>
      <c r="AH11" s="243"/>
      <c r="AI11" s="243"/>
      <c r="AJ11" s="244"/>
    </row>
    <row r="12" spans="1:56" ht="15">
      <c r="A12" s="254"/>
      <c r="B12" s="254"/>
      <c r="C12" s="254"/>
      <c r="D12" s="254"/>
      <c r="E12" s="254"/>
      <c r="F12" s="254"/>
      <c r="G12" s="245"/>
      <c r="H12" s="246"/>
      <c r="I12" s="246"/>
      <c r="J12" s="246"/>
      <c r="K12" s="246"/>
      <c r="L12" s="246"/>
      <c r="M12" s="246"/>
      <c r="N12" s="246"/>
      <c r="O12" s="246"/>
      <c r="P12" s="247"/>
      <c r="Q12" s="245"/>
      <c r="R12" s="246"/>
      <c r="S12" s="246"/>
      <c r="T12" s="246"/>
      <c r="U12" s="246"/>
      <c r="V12" s="246"/>
      <c r="W12" s="246"/>
      <c r="X12" s="246"/>
      <c r="Y12" s="246"/>
      <c r="Z12" s="247"/>
      <c r="AA12" s="245"/>
      <c r="AB12" s="246"/>
      <c r="AC12" s="246"/>
      <c r="AD12" s="246"/>
      <c r="AE12" s="246"/>
      <c r="AF12" s="246"/>
      <c r="AG12" s="246"/>
      <c r="AH12" s="246"/>
      <c r="AI12" s="246"/>
      <c r="AJ12" s="247"/>
      <c r="AL12" s="264">
        <f>IF(Basics!$E$1="Human","Note: Humans know one extra at-will power from their class.",IF(AT1="Half-Elf","Note: Half-Elves can choose an at-will power from a class different from theirs at 1st level.",""))</f>
      </c>
      <c r="AM12" s="264"/>
      <c r="AN12" s="264"/>
      <c r="AO12" s="264"/>
      <c r="AP12" s="264"/>
      <c r="AQ12" s="264"/>
      <c r="AR12" s="264"/>
      <c r="AS12" s="264"/>
      <c r="AT12" s="264"/>
      <c r="AU12" s="264"/>
      <c r="AV12" s="264"/>
      <c r="AW12" s="264"/>
      <c r="AX12" s="264"/>
      <c r="AY12" s="264"/>
      <c r="AZ12" s="264"/>
      <c r="BA12" s="264"/>
      <c r="BB12" s="264"/>
      <c r="BC12" s="264"/>
      <c r="BD12" s="264"/>
    </row>
    <row r="13" spans="1:56" ht="15">
      <c r="A13" s="263" t="s">
        <v>197</v>
      </c>
      <c r="B13" s="254"/>
      <c r="C13" s="254"/>
      <c r="D13" s="254"/>
      <c r="E13" s="254"/>
      <c r="F13" s="257"/>
      <c r="G13" s="242"/>
      <c r="H13" s="243"/>
      <c r="I13" s="243"/>
      <c r="J13" s="243"/>
      <c r="K13" s="243"/>
      <c r="L13" s="243"/>
      <c r="M13" s="243"/>
      <c r="N13" s="243"/>
      <c r="O13" s="243"/>
      <c r="P13" s="244"/>
      <c r="Q13" s="242"/>
      <c r="R13" s="243"/>
      <c r="S13" s="243"/>
      <c r="T13" s="243"/>
      <c r="U13" s="243"/>
      <c r="V13" s="243"/>
      <c r="W13" s="243"/>
      <c r="X13" s="243"/>
      <c r="Y13" s="243"/>
      <c r="Z13" s="244"/>
      <c r="AA13" s="192"/>
      <c r="AB13" s="192"/>
      <c r="AC13" s="192"/>
      <c r="AD13" s="192"/>
      <c r="AE13" s="192"/>
      <c r="AF13" s="192"/>
      <c r="AG13" s="192"/>
      <c r="AH13" s="192"/>
      <c r="AI13" s="192"/>
      <c r="AJ13" s="192"/>
      <c r="AL13" s="264"/>
      <c r="AM13" s="264"/>
      <c r="AN13" s="264"/>
      <c r="AO13" s="264"/>
      <c r="AP13" s="264"/>
      <c r="AQ13" s="264"/>
      <c r="AR13" s="264"/>
      <c r="AS13" s="264"/>
      <c r="AT13" s="264"/>
      <c r="AU13" s="264"/>
      <c r="AV13" s="264"/>
      <c r="AW13" s="264"/>
      <c r="AX13" s="264"/>
      <c r="AY13" s="264"/>
      <c r="AZ13" s="264"/>
      <c r="BA13" s="264"/>
      <c r="BB13" s="264"/>
      <c r="BC13" s="264"/>
      <c r="BD13" s="264"/>
    </row>
    <row r="14" spans="1:36" ht="15">
      <c r="A14" s="254"/>
      <c r="B14" s="254"/>
      <c r="C14" s="254"/>
      <c r="D14" s="254"/>
      <c r="E14" s="254"/>
      <c r="F14" s="257"/>
      <c r="G14" s="245"/>
      <c r="H14" s="246"/>
      <c r="I14" s="246"/>
      <c r="J14" s="246"/>
      <c r="K14" s="246"/>
      <c r="L14" s="246"/>
      <c r="M14" s="246"/>
      <c r="N14" s="246"/>
      <c r="O14" s="246"/>
      <c r="P14" s="247"/>
      <c r="Q14" s="245"/>
      <c r="R14" s="246"/>
      <c r="S14" s="246"/>
      <c r="T14" s="246"/>
      <c r="U14" s="246"/>
      <c r="V14" s="246"/>
      <c r="W14" s="246"/>
      <c r="X14" s="246"/>
      <c r="Y14" s="246"/>
      <c r="Z14" s="247"/>
      <c r="AA14" s="192"/>
      <c r="AB14" s="192"/>
      <c r="AC14" s="192"/>
      <c r="AD14" s="192"/>
      <c r="AE14" s="192"/>
      <c r="AF14" s="192"/>
      <c r="AG14" s="192"/>
      <c r="AH14" s="192"/>
      <c r="AI14" s="192"/>
      <c r="AJ14" s="192"/>
    </row>
    <row r="15" spans="1:36" ht="15">
      <c r="A15" s="263" t="s">
        <v>198</v>
      </c>
      <c r="B15" s="254"/>
      <c r="C15" s="254"/>
      <c r="D15" s="254"/>
      <c r="E15" s="254"/>
      <c r="F15" s="254"/>
      <c r="G15" s="242"/>
      <c r="H15" s="243"/>
      <c r="I15" s="243"/>
      <c r="J15" s="243"/>
      <c r="K15" s="243"/>
      <c r="L15" s="243"/>
      <c r="M15" s="243"/>
      <c r="N15" s="243"/>
      <c r="O15" s="243"/>
      <c r="P15" s="244"/>
      <c r="Q15" s="242"/>
      <c r="R15" s="243"/>
      <c r="S15" s="243"/>
      <c r="T15" s="243"/>
      <c r="U15" s="243"/>
      <c r="V15" s="243"/>
      <c r="W15" s="243"/>
      <c r="X15" s="243"/>
      <c r="Y15" s="243"/>
      <c r="Z15" s="243"/>
      <c r="AA15" s="192"/>
      <c r="AB15" s="192"/>
      <c r="AC15" s="192"/>
      <c r="AD15" s="192"/>
      <c r="AE15" s="192"/>
      <c r="AF15" s="192"/>
      <c r="AG15" s="192"/>
      <c r="AH15" s="192"/>
      <c r="AI15" s="192"/>
      <c r="AJ15" s="192"/>
    </row>
    <row r="16" spans="1:36" ht="15">
      <c r="A16" s="254"/>
      <c r="B16" s="254"/>
      <c r="C16" s="254"/>
      <c r="D16" s="254"/>
      <c r="E16" s="254"/>
      <c r="F16" s="254"/>
      <c r="G16" s="245"/>
      <c r="H16" s="246"/>
      <c r="I16" s="246"/>
      <c r="J16" s="246"/>
      <c r="K16" s="246"/>
      <c r="L16" s="246"/>
      <c r="M16" s="246"/>
      <c r="N16" s="246"/>
      <c r="O16" s="246"/>
      <c r="P16" s="247"/>
      <c r="Q16" s="245"/>
      <c r="R16" s="246"/>
      <c r="S16" s="246"/>
      <c r="T16" s="246"/>
      <c r="U16" s="246"/>
      <c r="V16" s="246"/>
      <c r="W16" s="246"/>
      <c r="X16" s="246"/>
      <c r="Y16" s="246"/>
      <c r="Z16" s="246"/>
      <c r="AA16" s="192"/>
      <c r="AB16" s="192"/>
      <c r="AC16" s="192"/>
      <c r="AD16" s="192"/>
      <c r="AE16" s="192"/>
      <c r="AF16" s="192"/>
      <c r="AG16" s="192"/>
      <c r="AH16" s="192"/>
      <c r="AI16" s="192"/>
      <c r="AJ16" s="192"/>
    </row>
    <row r="17" spans="1:36" ht="15">
      <c r="A17" s="263" t="s">
        <v>199</v>
      </c>
      <c r="B17" s="254"/>
      <c r="C17" s="254"/>
      <c r="D17" s="254"/>
      <c r="E17" s="254"/>
      <c r="F17" s="254"/>
      <c r="G17" s="242"/>
      <c r="H17" s="243"/>
      <c r="I17" s="243"/>
      <c r="J17" s="243"/>
      <c r="K17" s="243"/>
      <c r="L17" s="243"/>
      <c r="M17" s="243"/>
      <c r="N17" s="243"/>
      <c r="O17" s="243"/>
      <c r="P17" s="244"/>
      <c r="Q17" s="242"/>
      <c r="R17" s="243"/>
      <c r="S17" s="243"/>
      <c r="T17" s="243"/>
      <c r="U17" s="243"/>
      <c r="V17" s="243"/>
      <c r="W17" s="243"/>
      <c r="X17" s="243"/>
      <c r="Y17" s="243"/>
      <c r="Z17" s="244"/>
      <c r="AA17" s="242"/>
      <c r="AB17" s="243"/>
      <c r="AC17" s="243"/>
      <c r="AD17" s="243"/>
      <c r="AE17" s="243"/>
      <c r="AF17" s="243"/>
      <c r="AG17" s="243"/>
      <c r="AH17" s="243"/>
      <c r="AI17" s="243"/>
      <c r="AJ17" s="244"/>
    </row>
    <row r="18" spans="1:36" ht="15">
      <c r="A18" s="254"/>
      <c r="B18" s="254"/>
      <c r="C18" s="254"/>
      <c r="D18" s="254"/>
      <c r="E18" s="254"/>
      <c r="F18" s="254"/>
      <c r="G18" s="245"/>
      <c r="H18" s="246"/>
      <c r="I18" s="246"/>
      <c r="J18" s="246"/>
      <c r="K18" s="246"/>
      <c r="L18" s="246"/>
      <c r="M18" s="246"/>
      <c r="N18" s="246"/>
      <c r="O18" s="246"/>
      <c r="P18" s="247"/>
      <c r="Q18" s="245"/>
      <c r="R18" s="246"/>
      <c r="S18" s="246"/>
      <c r="T18" s="246"/>
      <c r="U18" s="246"/>
      <c r="V18" s="246"/>
      <c r="W18" s="246"/>
      <c r="X18" s="246"/>
      <c r="Y18" s="246"/>
      <c r="Z18" s="247"/>
      <c r="AA18" s="245"/>
      <c r="AB18" s="246"/>
      <c r="AC18" s="246"/>
      <c r="AD18" s="246"/>
      <c r="AE18" s="246"/>
      <c r="AF18" s="246"/>
      <c r="AG18" s="246"/>
      <c r="AH18" s="246"/>
      <c r="AI18" s="246"/>
      <c r="AJ18" s="247"/>
    </row>
    <row r="19" spans="1:36" ht="15">
      <c r="A19" s="263" t="s">
        <v>201</v>
      </c>
      <c r="B19" s="254"/>
      <c r="C19" s="254"/>
      <c r="D19" s="254"/>
      <c r="E19" s="254"/>
      <c r="F19" s="254"/>
      <c r="G19" s="242"/>
      <c r="H19" s="243"/>
      <c r="I19" s="243"/>
      <c r="J19" s="243"/>
      <c r="K19" s="243"/>
      <c r="L19" s="243"/>
      <c r="M19" s="243"/>
      <c r="N19" s="243"/>
      <c r="O19" s="243"/>
      <c r="P19" s="244"/>
      <c r="Q19" s="242"/>
      <c r="R19" s="243"/>
      <c r="S19" s="243"/>
      <c r="T19" s="243"/>
      <c r="U19" s="243"/>
      <c r="V19" s="243"/>
      <c r="W19" s="243"/>
      <c r="X19" s="243"/>
      <c r="Y19" s="243"/>
      <c r="Z19" s="244"/>
      <c r="AA19" s="192"/>
      <c r="AB19" s="192"/>
      <c r="AC19" s="192"/>
      <c r="AD19" s="192"/>
      <c r="AE19" s="192"/>
      <c r="AF19" s="192"/>
      <c r="AG19" s="192"/>
      <c r="AH19" s="192"/>
      <c r="AI19" s="192"/>
      <c r="AJ19" s="192"/>
    </row>
    <row r="20" spans="1:36" ht="15">
      <c r="A20" s="254"/>
      <c r="B20" s="254"/>
      <c r="C20" s="254"/>
      <c r="D20" s="254"/>
      <c r="E20" s="254"/>
      <c r="F20" s="254"/>
      <c r="G20" s="245"/>
      <c r="H20" s="246"/>
      <c r="I20" s="246"/>
      <c r="J20" s="246"/>
      <c r="K20" s="246"/>
      <c r="L20" s="246"/>
      <c r="M20" s="246"/>
      <c r="N20" s="246"/>
      <c r="O20" s="246"/>
      <c r="P20" s="247"/>
      <c r="Q20" s="245"/>
      <c r="R20" s="246"/>
      <c r="S20" s="246"/>
      <c r="T20" s="246"/>
      <c r="U20" s="246"/>
      <c r="V20" s="246"/>
      <c r="W20" s="246"/>
      <c r="X20" s="246"/>
      <c r="Y20" s="246"/>
      <c r="Z20" s="247"/>
      <c r="AA20" s="192"/>
      <c r="AB20" s="192"/>
      <c r="AC20" s="192"/>
      <c r="AD20" s="192"/>
      <c r="AE20" s="192"/>
      <c r="AF20" s="192"/>
      <c r="AG20" s="192"/>
      <c r="AH20" s="192"/>
      <c r="AI20" s="192"/>
      <c r="AJ20" s="192"/>
    </row>
    <row r="21" spans="1:36" ht="15">
      <c r="A21" s="263" t="s">
        <v>200</v>
      </c>
      <c r="B21" s="254"/>
      <c r="C21" s="254"/>
      <c r="D21" s="254"/>
      <c r="E21" s="254"/>
      <c r="F21" s="254"/>
      <c r="G21" s="242"/>
      <c r="H21" s="243"/>
      <c r="I21" s="243"/>
      <c r="J21" s="243"/>
      <c r="K21" s="243"/>
      <c r="L21" s="243"/>
      <c r="M21" s="243"/>
      <c r="N21" s="243"/>
      <c r="O21" s="243"/>
      <c r="P21" s="244"/>
      <c r="Q21" s="242"/>
      <c r="R21" s="243"/>
      <c r="S21" s="243"/>
      <c r="T21" s="243"/>
      <c r="U21" s="243"/>
      <c r="V21" s="243"/>
      <c r="W21" s="243"/>
      <c r="X21" s="243"/>
      <c r="Y21" s="243"/>
      <c r="Z21" s="243"/>
      <c r="AA21" s="192"/>
      <c r="AB21" s="192"/>
      <c r="AC21" s="192"/>
      <c r="AD21" s="192"/>
      <c r="AE21" s="192"/>
      <c r="AF21" s="192"/>
      <c r="AG21" s="192"/>
      <c r="AH21" s="192"/>
      <c r="AI21" s="192"/>
      <c r="AJ21" s="192"/>
    </row>
    <row r="22" spans="1:36" ht="15">
      <c r="A22" s="254"/>
      <c r="B22" s="254"/>
      <c r="C22" s="254"/>
      <c r="D22" s="254"/>
      <c r="E22" s="254"/>
      <c r="F22" s="254"/>
      <c r="G22" s="245"/>
      <c r="H22" s="246"/>
      <c r="I22" s="246"/>
      <c r="J22" s="246"/>
      <c r="K22" s="246"/>
      <c r="L22" s="246"/>
      <c r="M22" s="246"/>
      <c r="N22" s="246"/>
      <c r="O22" s="246"/>
      <c r="P22" s="247"/>
      <c r="Q22" s="245"/>
      <c r="R22" s="246"/>
      <c r="S22" s="246"/>
      <c r="T22" s="246"/>
      <c r="U22" s="246"/>
      <c r="V22" s="246"/>
      <c r="W22" s="246"/>
      <c r="X22" s="246"/>
      <c r="Y22" s="246"/>
      <c r="Z22" s="246"/>
      <c r="AA22" s="192"/>
      <c r="AB22" s="192"/>
      <c r="AC22" s="192"/>
      <c r="AD22" s="192"/>
      <c r="AE22" s="192"/>
      <c r="AF22" s="192"/>
      <c r="AG22" s="192"/>
      <c r="AH22" s="192"/>
      <c r="AI22" s="192"/>
      <c r="AJ22" s="192"/>
    </row>
    <row r="23" spans="1:36" ht="15">
      <c r="A23" s="263" t="s">
        <v>202</v>
      </c>
      <c r="B23" s="254"/>
      <c r="C23" s="254"/>
      <c r="D23" s="254"/>
      <c r="E23" s="254"/>
      <c r="F23" s="254"/>
      <c r="G23" s="242"/>
      <c r="H23" s="243"/>
      <c r="I23" s="243"/>
      <c r="J23" s="243"/>
      <c r="K23" s="243"/>
      <c r="L23" s="243"/>
      <c r="M23" s="243"/>
      <c r="N23" s="243"/>
      <c r="O23" s="243"/>
      <c r="P23" s="244"/>
      <c r="Q23" s="242"/>
      <c r="R23" s="243"/>
      <c r="S23" s="243"/>
      <c r="T23" s="243"/>
      <c r="U23" s="243"/>
      <c r="V23" s="243"/>
      <c r="W23" s="243"/>
      <c r="X23" s="243"/>
      <c r="Y23" s="243"/>
      <c r="Z23" s="244"/>
      <c r="AA23" s="242"/>
      <c r="AB23" s="243"/>
      <c r="AC23" s="243"/>
      <c r="AD23" s="243"/>
      <c r="AE23" s="243"/>
      <c r="AF23" s="243"/>
      <c r="AG23" s="243"/>
      <c r="AH23" s="243"/>
      <c r="AI23" s="243"/>
      <c r="AJ23" s="244"/>
    </row>
    <row r="24" spans="1:36" ht="15">
      <c r="A24" s="254"/>
      <c r="B24" s="254"/>
      <c r="C24" s="254"/>
      <c r="D24" s="254"/>
      <c r="E24" s="254"/>
      <c r="F24" s="254"/>
      <c r="G24" s="245"/>
      <c r="H24" s="246"/>
      <c r="I24" s="246"/>
      <c r="J24" s="246"/>
      <c r="K24" s="246"/>
      <c r="L24" s="246"/>
      <c r="M24" s="246"/>
      <c r="N24" s="246"/>
      <c r="O24" s="246"/>
      <c r="P24" s="247"/>
      <c r="Q24" s="245"/>
      <c r="R24" s="246"/>
      <c r="S24" s="246"/>
      <c r="T24" s="246"/>
      <c r="U24" s="246"/>
      <c r="V24" s="246"/>
      <c r="W24" s="246"/>
      <c r="X24" s="246"/>
      <c r="Y24" s="246"/>
      <c r="Z24" s="247"/>
      <c r="AA24" s="245"/>
      <c r="AB24" s="246"/>
      <c r="AC24" s="246"/>
      <c r="AD24" s="246"/>
      <c r="AE24" s="246"/>
      <c r="AF24" s="246"/>
      <c r="AG24" s="246"/>
      <c r="AH24" s="246"/>
      <c r="AI24" s="246"/>
      <c r="AJ24" s="247"/>
    </row>
    <row r="25" spans="1:36" ht="15">
      <c r="A25" s="263" t="s">
        <v>203</v>
      </c>
      <c r="B25" s="254"/>
      <c r="C25" s="254"/>
      <c r="D25" s="254"/>
      <c r="E25" s="254"/>
      <c r="F25" s="254"/>
      <c r="G25" s="242"/>
      <c r="H25" s="243"/>
      <c r="I25" s="243"/>
      <c r="J25" s="243"/>
      <c r="K25" s="243"/>
      <c r="L25" s="243"/>
      <c r="M25" s="243"/>
      <c r="N25" s="243"/>
      <c r="O25" s="243"/>
      <c r="P25" s="244"/>
      <c r="Q25" s="242"/>
      <c r="R25" s="243"/>
      <c r="S25" s="243"/>
      <c r="T25" s="243"/>
      <c r="U25" s="243"/>
      <c r="V25" s="243"/>
      <c r="W25" s="243"/>
      <c r="X25" s="243"/>
      <c r="Y25" s="243"/>
      <c r="Z25" s="244"/>
      <c r="AA25" s="192"/>
      <c r="AB25" s="192"/>
      <c r="AC25" s="192"/>
      <c r="AD25" s="192"/>
      <c r="AE25" s="192"/>
      <c r="AF25" s="192"/>
      <c r="AG25" s="192"/>
      <c r="AH25" s="192"/>
      <c r="AI25" s="192"/>
      <c r="AJ25" s="192"/>
    </row>
    <row r="26" spans="1:36" ht="15">
      <c r="A26" s="254"/>
      <c r="B26" s="254"/>
      <c r="C26" s="254"/>
      <c r="D26" s="254"/>
      <c r="E26" s="254"/>
      <c r="F26" s="254"/>
      <c r="G26" s="245"/>
      <c r="H26" s="246"/>
      <c r="I26" s="246"/>
      <c r="J26" s="246"/>
      <c r="K26" s="246"/>
      <c r="L26" s="246"/>
      <c r="M26" s="246"/>
      <c r="N26" s="246"/>
      <c r="O26" s="246"/>
      <c r="P26" s="247"/>
      <c r="Q26" s="245"/>
      <c r="R26" s="246"/>
      <c r="S26" s="246"/>
      <c r="T26" s="246"/>
      <c r="U26" s="246"/>
      <c r="V26" s="246"/>
      <c r="W26" s="246"/>
      <c r="X26" s="246"/>
      <c r="Y26" s="246"/>
      <c r="Z26" s="247"/>
      <c r="AA26" s="192"/>
      <c r="AB26" s="192"/>
      <c r="AC26" s="192"/>
      <c r="AD26" s="192"/>
      <c r="AE26" s="192"/>
      <c r="AF26" s="192"/>
      <c r="AG26" s="192"/>
      <c r="AH26" s="192"/>
      <c r="AI26" s="192"/>
      <c r="AJ26" s="192"/>
    </row>
    <row r="27" spans="1:36" ht="15">
      <c r="A27" s="263" t="s">
        <v>204</v>
      </c>
      <c r="B27" s="254"/>
      <c r="C27" s="254"/>
      <c r="D27" s="254"/>
      <c r="E27" s="254"/>
      <c r="F27" s="254"/>
      <c r="G27" s="242"/>
      <c r="H27" s="243"/>
      <c r="I27" s="243"/>
      <c r="J27" s="243"/>
      <c r="K27" s="243"/>
      <c r="L27" s="243"/>
      <c r="M27" s="243"/>
      <c r="N27" s="243"/>
      <c r="O27" s="243"/>
      <c r="P27" s="244"/>
      <c r="Q27" s="242"/>
      <c r="R27" s="243"/>
      <c r="S27" s="243"/>
      <c r="T27" s="243"/>
      <c r="U27" s="243"/>
      <c r="V27" s="243"/>
      <c r="W27" s="243"/>
      <c r="X27" s="243"/>
      <c r="Y27" s="243"/>
      <c r="Z27" s="243"/>
      <c r="AA27" s="192"/>
      <c r="AB27" s="192"/>
      <c r="AC27" s="192"/>
      <c r="AD27" s="192"/>
      <c r="AE27" s="192"/>
      <c r="AF27" s="192"/>
      <c r="AG27" s="192"/>
      <c r="AH27" s="192"/>
      <c r="AI27" s="192"/>
      <c r="AJ27" s="192"/>
    </row>
    <row r="28" spans="1:36" ht="15">
      <c r="A28" s="254"/>
      <c r="B28" s="254"/>
      <c r="C28" s="254"/>
      <c r="D28" s="254"/>
      <c r="E28" s="254"/>
      <c r="F28" s="254"/>
      <c r="G28" s="245"/>
      <c r="H28" s="246"/>
      <c r="I28" s="246"/>
      <c r="J28" s="246"/>
      <c r="K28" s="246"/>
      <c r="L28" s="246"/>
      <c r="M28" s="246"/>
      <c r="N28" s="246"/>
      <c r="O28" s="246"/>
      <c r="P28" s="247"/>
      <c r="Q28" s="245"/>
      <c r="R28" s="246"/>
      <c r="S28" s="246"/>
      <c r="T28" s="246"/>
      <c r="U28" s="246"/>
      <c r="V28" s="246"/>
      <c r="W28" s="246"/>
      <c r="X28" s="246"/>
      <c r="Y28" s="246"/>
      <c r="Z28" s="246"/>
      <c r="AA28" s="192"/>
      <c r="AB28" s="192"/>
      <c r="AC28" s="192"/>
      <c r="AD28" s="192"/>
      <c r="AE28" s="192"/>
      <c r="AF28" s="192"/>
      <c r="AG28" s="192"/>
      <c r="AH28" s="192"/>
      <c r="AI28" s="192"/>
      <c r="AJ28" s="192"/>
    </row>
    <row r="29" spans="1:36" ht="15">
      <c r="A29" s="263" t="s">
        <v>205</v>
      </c>
      <c r="B29" s="254"/>
      <c r="C29" s="254"/>
      <c r="D29" s="254"/>
      <c r="E29" s="254"/>
      <c r="F29" s="254"/>
      <c r="G29" s="242"/>
      <c r="H29" s="243"/>
      <c r="I29" s="243"/>
      <c r="J29" s="243"/>
      <c r="K29" s="243"/>
      <c r="L29" s="243"/>
      <c r="M29" s="243"/>
      <c r="N29" s="243"/>
      <c r="O29" s="243"/>
      <c r="P29" s="244"/>
      <c r="Q29" s="242"/>
      <c r="R29" s="243"/>
      <c r="S29" s="243"/>
      <c r="T29" s="243"/>
      <c r="U29" s="243"/>
      <c r="V29" s="243"/>
      <c r="W29" s="243"/>
      <c r="X29" s="243"/>
      <c r="Y29" s="243"/>
      <c r="Z29" s="244"/>
      <c r="AA29" s="242"/>
      <c r="AB29" s="243"/>
      <c r="AC29" s="243"/>
      <c r="AD29" s="243"/>
      <c r="AE29" s="243"/>
      <c r="AF29" s="243"/>
      <c r="AG29" s="243"/>
      <c r="AH29" s="243"/>
      <c r="AI29" s="243"/>
      <c r="AJ29" s="244"/>
    </row>
    <row r="30" spans="1:36" ht="15">
      <c r="A30" s="254"/>
      <c r="B30" s="254"/>
      <c r="C30" s="254"/>
      <c r="D30" s="254"/>
      <c r="E30" s="254"/>
      <c r="F30" s="254"/>
      <c r="G30" s="245"/>
      <c r="H30" s="246"/>
      <c r="I30" s="246"/>
      <c r="J30" s="246"/>
      <c r="K30" s="246"/>
      <c r="L30" s="246"/>
      <c r="M30" s="246"/>
      <c r="N30" s="246"/>
      <c r="O30" s="246"/>
      <c r="P30" s="247"/>
      <c r="Q30" s="245"/>
      <c r="R30" s="246"/>
      <c r="S30" s="246"/>
      <c r="T30" s="246"/>
      <c r="U30" s="246"/>
      <c r="V30" s="246"/>
      <c r="W30" s="246"/>
      <c r="X30" s="246"/>
      <c r="Y30" s="246"/>
      <c r="Z30" s="247"/>
      <c r="AA30" s="245"/>
      <c r="AB30" s="246"/>
      <c r="AC30" s="246"/>
      <c r="AD30" s="246"/>
      <c r="AE30" s="246"/>
      <c r="AF30" s="246"/>
      <c r="AG30" s="246"/>
      <c r="AH30" s="246"/>
      <c r="AI30" s="246"/>
      <c r="AJ30" s="247"/>
    </row>
    <row r="31" spans="1:36" ht="15">
      <c r="A31" s="263" t="s">
        <v>206</v>
      </c>
      <c r="B31" s="254"/>
      <c r="C31" s="254"/>
      <c r="D31" s="254"/>
      <c r="E31" s="254"/>
      <c r="F31" s="254"/>
      <c r="G31" s="242"/>
      <c r="H31" s="243"/>
      <c r="I31" s="243"/>
      <c r="J31" s="243"/>
      <c r="K31" s="243"/>
      <c r="L31" s="243"/>
      <c r="M31" s="243"/>
      <c r="N31" s="243"/>
      <c r="O31" s="243"/>
      <c r="P31" s="244"/>
      <c r="Q31" s="242"/>
      <c r="R31" s="243"/>
      <c r="S31" s="243"/>
      <c r="T31" s="243"/>
      <c r="U31" s="243"/>
      <c r="V31" s="243"/>
      <c r="W31" s="243"/>
      <c r="X31" s="243"/>
      <c r="Y31" s="243"/>
      <c r="Z31" s="244"/>
      <c r="AA31" s="192"/>
      <c r="AB31" s="192"/>
      <c r="AC31" s="192"/>
      <c r="AD31" s="192"/>
      <c r="AE31" s="192"/>
      <c r="AF31" s="192"/>
      <c r="AG31" s="192"/>
      <c r="AH31" s="192"/>
      <c r="AI31" s="192"/>
      <c r="AJ31" s="192"/>
    </row>
    <row r="32" spans="1:36" ht="15">
      <c r="A32" s="254"/>
      <c r="B32" s="254"/>
      <c r="C32" s="254"/>
      <c r="D32" s="254"/>
      <c r="E32" s="254"/>
      <c r="F32" s="254"/>
      <c r="G32" s="245"/>
      <c r="H32" s="246"/>
      <c r="I32" s="246"/>
      <c r="J32" s="246"/>
      <c r="K32" s="246"/>
      <c r="L32" s="246"/>
      <c r="M32" s="246"/>
      <c r="N32" s="246"/>
      <c r="O32" s="246"/>
      <c r="P32" s="247"/>
      <c r="Q32" s="245"/>
      <c r="R32" s="246"/>
      <c r="S32" s="246"/>
      <c r="T32" s="246"/>
      <c r="U32" s="246"/>
      <c r="V32" s="246"/>
      <c r="W32" s="246"/>
      <c r="X32" s="246"/>
      <c r="Y32" s="246"/>
      <c r="Z32" s="247"/>
      <c r="AA32" s="192"/>
      <c r="AB32" s="192"/>
      <c r="AC32" s="192"/>
      <c r="AD32" s="192"/>
      <c r="AE32" s="192"/>
      <c r="AF32" s="192"/>
      <c r="AG32" s="192"/>
      <c r="AH32" s="192"/>
      <c r="AI32" s="192"/>
      <c r="AJ32" s="192"/>
    </row>
    <row r="33" spans="1:36" ht="15">
      <c r="A33" s="263" t="s">
        <v>207</v>
      </c>
      <c r="B33" s="254"/>
      <c r="C33" s="254"/>
      <c r="D33" s="254"/>
      <c r="E33" s="254"/>
      <c r="F33" s="254"/>
      <c r="G33" s="242"/>
      <c r="H33" s="243"/>
      <c r="I33" s="243"/>
      <c r="J33" s="243"/>
      <c r="K33" s="243"/>
      <c r="L33" s="243"/>
      <c r="M33" s="243"/>
      <c r="N33" s="243"/>
      <c r="O33" s="243"/>
      <c r="P33" s="244"/>
      <c r="Q33" s="242"/>
      <c r="R33" s="243"/>
      <c r="S33" s="243"/>
      <c r="T33" s="243"/>
      <c r="U33" s="243"/>
      <c r="V33" s="243"/>
      <c r="W33" s="243"/>
      <c r="X33" s="243"/>
      <c r="Y33" s="243"/>
      <c r="Z33" s="243"/>
      <c r="AA33" s="192"/>
      <c r="AB33" s="192"/>
      <c r="AC33" s="192"/>
      <c r="AD33" s="192"/>
      <c r="AE33" s="192"/>
      <c r="AF33" s="192"/>
      <c r="AG33" s="192"/>
      <c r="AH33" s="192"/>
      <c r="AI33" s="192"/>
      <c r="AJ33" s="192"/>
    </row>
    <row r="34" spans="1:36" ht="15">
      <c r="A34" s="254"/>
      <c r="B34" s="254"/>
      <c r="C34" s="254"/>
      <c r="D34" s="254"/>
      <c r="E34" s="254"/>
      <c r="F34" s="254"/>
      <c r="G34" s="245"/>
      <c r="H34" s="246"/>
      <c r="I34" s="246"/>
      <c r="J34" s="246"/>
      <c r="K34" s="246"/>
      <c r="L34" s="246"/>
      <c r="M34" s="246"/>
      <c r="N34" s="246"/>
      <c r="O34" s="246"/>
      <c r="P34" s="247"/>
      <c r="Q34" s="245"/>
      <c r="R34" s="246"/>
      <c r="S34" s="246"/>
      <c r="T34" s="246"/>
      <c r="U34" s="246"/>
      <c r="V34" s="246"/>
      <c r="W34" s="246"/>
      <c r="X34" s="246"/>
      <c r="Y34" s="246"/>
      <c r="Z34" s="246"/>
      <c r="AA34" s="192"/>
      <c r="AB34" s="192"/>
      <c r="AC34" s="192"/>
      <c r="AD34" s="192"/>
      <c r="AE34" s="192"/>
      <c r="AF34" s="192"/>
      <c r="AG34" s="192"/>
      <c r="AH34" s="192"/>
      <c r="AI34" s="192"/>
      <c r="AJ34" s="192"/>
    </row>
    <row r="35" spans="1:36" ht="15">
      <c r="A35" s="263" t="s">
        <v>208</v>
      </c>
      <c r="B35" s="254"/>
      <c r="C35" s="254"/>
      <c r="D35" s="254"/>
      <c r="E35" s="254"/>
      <c r="F35" s="254"/>
      <c r="G35" s="242"/>
      <c r="H35" s="243"/>
      <c r="I35" s="243"/>
      <c r="J35" s="243"/>
      <c r="K35" s="243"/>
      <c r="L35" s="243"/>
      <c r="M35" s="243"/>
      <c r="N35" s="243"/>
      <c r="O35" s="243"/>
      <c r="P35" s="244"/>
      <c r="Q35" s="242"/>
      <c r="R35" s="243"/>
      <c r="S35" s="243"/>
      <c r="T35" s="243"/>
      <c r="U35" s="243"/>
      <c r="V35" s="243"/>
      <c r="W35" s="243"/>
      <c r="X35" s="243"/>
      <c r="Y35" s="243"/>
      <c r="Z35" s="244"/>
      <c r="AA35" s="242"/>
      <c r="AB35" s="243"/>
      <c r="AC35" s="243"/>
      <c r="AD35" s="243"/>
      <c r="AE35" s="243"/>
      <c r="AF35" s="243"/>
      <c r="AG35" s="243"/>
      <c r="AH35" s="243"/>
      <c r="AI35" s="243"/>
      <c r="AJ35" s="244"/>
    </row>
    <row r="36" spans="1:36" ht="15">
      <c r="A36" s="254"/>
      <c r="B36" s="254"/>
      <c r="C36" s="254"/>
      <c r="D36" s="254"/>
      <c r="E36" s="254"/>
      <c r="F36" s="254"/>
      <c r="G36" s="245"/>
      <c r="H36" s="246"/>
      <c r="I36" s="246"/>
      <c r="J36" s="246"/>
      <c r="K36" s="246"/>
      <c r="L36" s="246"/>
      <c r="M36" s="246"/>
      <c r="N36" s="246"/>
      <c r="O36" s="246"/>
      <c r="P36" s="247"/>
      <c r="Q36" s="245"/>
      <c r="R36" s="246"/>
      <c r="S36" s="246"/>
      <c r="T36" s="246"/>
      <c r="U36" s="246"/>
      <c r="V36" s="246"/>
      <c r="W36" s="246"/>
      <c r="X36" s="246"/>
      <c r="Y36" s="246"/>
      <c r="Z36" s="247"/>
      <c r="AA36" s="245"/>
      <c r="AB36" s="246"/>
      <c r="AC36" s="246"/>
      <c r="AD36" s="246"/>
      <c r="AE36" s="246"/>
      <c r="AF36" s="246"/>
      <c r="AG36" s="246"/>
      <c r="AH36" s="246"/>
      <c r="AI36" s="246"/>
      <c r="AJ36" s="247"/>
    </row>
    <row r="37" spans="1:36" ht="15">
      <c r="A37" s="263" t="s">
        <v>209</v>
      </c>
      <c r="B37" s="254"/>
      <c r="C37" s="254"/>
      <c r="D37" s="254"/>
      <c r="E37" s="254"/>
      <c r="F37" s="254"/>
      <c r="G37" s="242"/>
      <c r="H37" s="243"/>
      <c r="I37" s="243"/>
      <c r="J37" s="243"/>
      <c r="K37" s="243"/>
      <c r="L37" s="243"/>
      <c r="M37" s="243"/>
      <c r="N37" s="243"/>
      <c r="O37" s="243"/>
      <c r="P37" s="244"/>
      <c r="Q37" s="242"/>
      <c r="R37" s="243"/>
      <c r="S37" s="243"/>
      <c r="T37" s="243"/>
      <c r="U37" s="243"/>
      <c r="V37" s="243"/>
      <c r="W37" s="243"/>
      <c r="X37" s="243"/>
      <c r="Y37" s="243"/>
      <c r="Z37" s="244"/>
      <c r="AA37" s="192"/>
      <c r="AB37" s="192"/>
      <c r="AC37" s="192"/>
      <c r="AD37" s="192"/>
      <c r="AE37" s="192"/>
      <c r="AF37" s="192"/>
      <c r="AG37" s="192"/>
      <c r="AH37" s="192"/>
      <c r="AI37" s="192"/>
      <c r="AJ37" s="192"/>
    </row>
    <row r="38" spans="1:36" ht="15">
      <c r="A38" s="254"/>
      <c r="B38" s="254"/>
      <c r="C38" s="254"/>
      <c r="D38" s="254"/>
      <c r="E38" s="254"/>
      <c r="F38" s="254"/>
      <c r="G38" s="245"/>
      <c r="H38" s="246"/>
      <c r="I38" s="246"/>
      <c r="J38" s="246"/>
      <c r="K38" s="246"/>
      <c r="L38" s="246"/>
      <c r="M38" s="246"/>
      <c r="N38" s="246"/>
      <c r="O38" s="246"/>
      <c r="P38" s="247"/>
      <c r="Q38" s="245"/>
      <c r="R38" s="246"/>
      <c r="S38" s="246"/>
      <c r="T38" s="246"/>
      <c r="U38" s="246"/>
      <c r="V38" s="246"/>
      <c r="W38" s="246"/>
      <c r="X38" s="246"/>
      <c r="Y38" s="246"/>
      <c r="Z38" s="247"/>
      <c r="AA38" s="192"/>
      <c r="AB38" s="192"/>
      <c r="AC38" s="192"/>
      <c r="AD38" s="192"/>
      <c r="AE38" s="192"/>
      <c r="AF38" s="192"/>
      <c r="AG38" s="192"/>
      <c r="AH38" s="192"/>
      <c r="AI38" s="192"/>
      <c r="AJ38" s="192"/>
    </row>
    <row r="39" spans="1:36" ht="15">
      <c r="A39" s="263" t="s">
        <v>210</v>
      </c>
      <c r="B39" s="254"/>
      <c r="C39" s="254"/>
      <c r="D39" s="254"/>
      <c r="E39" s="254"/>
      <c r="F39" s="254"/>
      <c r="G39" s="242"/>
      <c r="H39" s="243"/>
      <c r="I39" s="243"/>
      <c r="J39" s="243"/>
      <c r="K39" s="243"/>
      <c r="L39" s="243"/>
      <c r="M39" s="243"/>
      <c r="N39" s="243"/>
      <c r="O39" s="243"/>
      <c r="P39" s="244"/>
      <c r="Q39" s="242"/>
      <c r="R39" s="243"/>
      <c r="S39" s="243"/>
      <c r="T39" s="243"/>
      <c r="U39" s="243"/>
      <c r="V39" s="243"/>
      <c r="W39" s="243"/>
      <c r="X39" s="243"/>
      <c r="Y39" s="243"/>
      <c r="Z39" s="243"/>
      <c r="AA39" s="192"/>
      <c r="AB39" s="192"/>
      <c r="AC39" s="192"/>
      <c r="AD39" s="192"/>
      <c r="AE39" s="192"/>
      <c r="AF39" s="192"/>
      <c r="AG39" s="192"/>
      <c r="AH39" s="192"/>
      <c r="AI39" s="192"/>
      <c r="AJ39" s="192"/>
    </row>
    <row r="40" spans="1:36" ht="15">
      <c r="A40" s="254"/>
      <c r="B40" s="254"/>
      <c r="C40" s="254"/>
      <c r="D40" s="254"/>
      <c r="E40" s="254"/>
      <c r="F40" s="254"/>
      <c r="G40" s="245"/>
      <c r="H40" s="246"/>
      <c r="I40" s="246"/>
      <c r="J40" s="246"/>
      <c r="K40" s="246"/>
      <c r="L40" s="246"/>
      <c r="M40" s="246"/>
      <c r="N40" s="246"/>
      <c r="O40" s="246"/>
      <c r="P40" s="247"/>
      <c r="Q40" s="245"/>
      <c r="R40" s="246"/>
      <c r="S40" s="246"/>
      <c r="T40" s="246"/>
      <c r="U40" s="246"/>
      <c r="V40" s="246"/>
      <c r="W40" s="246"/>
      <c r="X40" s="246"/>
      <c r="Y40" s="246"/>
      <c r="Z40" s="246"/>
      <c r="AA40" s="192"/>
      <c r="AB40" s="192"/>
      <c r="AC40" s="192"/>
      <c r="AD40" s="192"/>
      <c r="AE40" s="192"/>
      <c r="AF40" s="192"/>
      <c r="AG40" s="192"/>
      <c r="AH40" s="192"/>
      <c r="AI40" s="192"/>
      <c r="AJ40" s="192"/>
    </row>
    <row r="41" spans="1:36" ht="15">
      <c r="A41" s="263" t="s">
        <v>211</v>
      </c>
      <c r="B41" s="254"/>
      <c r="C41" s="254"/>
      <c r="D41" s="254"/>
      <c r="E41" s="254"/>
      <c r="F41" s="254"/>
      <c r="G41" s="242"/>
      <c r="H41" s="243"/>
      <c r="I41" s="243"/>
      <c r="J41" s="243"/>
      <c r="K41" s="243"/>
      <c r="L41" s="243"/>
      <c r="M41" s="243"/>
      <c r="N41" s="243"/>
      <c r="O41" s="243"/>
      <c r="P41" s="244"/>
      <c r="Q41" s="242"/>
      <c r="R41" s="243"/>
      <c r="S41" s="243"/>
      <c r="T41" s="243"/>
      <c r="U41" s="243"/>
      <c r="V41" s="243"/>
      <c r="W41" s="243"/>
      <c r="X41" s="243"/>
      <c r="Y41" s="243"/>
      <c r="Z41" s="244"/>
      <c r="AA41" s="242"/>
      <c r="AB41" s="243"/>
      <c r="AC41" s="243"/>
      <c r="AD41" s="243"/>
      <c r="AE41" s="243"/>
      <c r="AF41" s="243"/>
      <c r="AG41" s="243"/>
      <c r="AH41" s="243"/>
      <c r="AI41" s="243"/>
      <c r="AJ41" s="244"/>
    </row>
    <row r="42" spans="1:36" ht="15">
      <c r="A42" s="254"/>
      <c r="B42" s="254"/>
      <c r="C42" s="254"/>
      <c r="D42" s="254"/>
      <c r="E42" s="254"/>
      <c r="F42" s="254"/>
      <c r="G42" s="245"/>
      <c r="H42" s="246"/>
      <c r="I42" s="246"/>
      <c r="J42" s="246"/>
      <c r="K42" s="246"/>
      <c r="L42" s="246"/>
      <c r="M42" s="246"/>
      <c r="N42" s="246"/>
      <c r="O42" s="246"/>
      <c r="P42" s="247"/>
      <c r="Q42" s="245"/>
      <c r="R42" s="246"/>
      <c r="S42" s="246"/>
      <c r="T42" s="246"/>
      <c r="U42" s="246"/>
      <c r="V42" s="246"/>
      <c r="W42" s="246"/>
      <c r="X42" s="246"/>
      <c r="Y42" s="246"/>
      <c r="Z42" s="247"/>
      <c r="AA42" s="245"/>
      <c r="AB42" s="246"/>
      <c r="AC42" s="246"/>
      <c r="AD42" s="246"/>
      <c r="AE42" s="246"/>
      <c r="AF42" s="246"/>
      <c r="AG42" s="246"/>
      <c r="AH42" s="246"/>
      <c r="AI42" s="246"/>
      <c r="AJ42" s="247"/>
    </row>
    <row r="43" spans="1:36" ht="15">
      <c r="A43" s="263" t="s">
        <v>212</v>
      </c>
      <c r="B43" s="254"/>
      <c r="C43" s="254"/>
      <c r="D43" s="254"/>
      <c r="E43" s="254"/>
      <c r="F43" s="254"/>
      <c r="G43" s="242"/>
      <c r="H43" s="243"/>
      <c r="I43" s="243"/>
      <c r="J43" s="243"/>
      <c r="K43" s="243"/>
      <c r="L43" s="243"/>
      <c r="M43" s="243"/>
      <c r="N43" s="243"/>
      <c r="O43" s="243"/>
      <c r="P43" s="244"/>
      <c r="Q43" s="103"/>
      <c r="R43" s="103"/>
      <c r="S43" s="103"/>
      <c r="T43" s="103"/>
      <c r="U43" s="103"/>
      <c r="V43" s="103"/>
      <c r="W43" s="103"/>
      <c r="X43" s="103"/>
      <c r="Y43" s="103"/>
      <c r="Z43" s="103"/>
      <c r="AA43" s="192"/>
      <c r="AB43" s="192"/>
      <c r="AC43" s="192"/>
      <c r="AD43" s="192"/>
      <c r="AE43" s="192"/>
      <c r="AF43" s="192"/>
      <c r="AG43" s="192"/>
      <c r="AH43" s="192"/>
      <c r="AI43" s="192"/>
      <c r="AJ43" s="192"/>
    </row>
    <row r="44" spans="1:36" ht="15">
      <c r="A44" s="254"/>
      <c r="B44" s="254"/>
      <c r="C44" s="254"/>
      <c r="D44" s="254"/>
      <c r="E44" s="254"/>
      <c r="F44" s="254"/>
      <c r="G44" s="245"/>
      <c r="H44" s="246"/>
      <c r="I44" s="246"/>
      <c r="J44" s="246"/>
      <c r="K44" s="246"/>
      <c r="L44" s="246"/>
      <c r="M44" s="246"/>
      <c r="N44" s="246"/>
      <c r="O44" s="246"/>
      <c r="P44" s="247"/>
      <c r="Q44" s="103"/>
      <c r="R44" s="103"/>
      <c r="S44" s="103"/>
      <c r="T44" s="103"/>
      <c r="U44" s="103"/>
      <c r="V44" s="103"/>
      <c r="W44" s="103"/>
      <c r="X44" s="103"/>
      <c r="Y44" s="103"/>
      <c r="Z44" s="103"/>
      <c r="AA44" s="192"/>
      <c r="AB44" s="192"/>
      <c r="AC44" s="192"/>
      <c r="AD44" s="192"/>
      <c r="AE44" s="192"/>
      <c r="AF44" s="192"/>
      <c r="AG44" s="192"/>
      <c r="AH44" s="192"/>
      <c r="AI44" s="192"/>
      <c r="AJ44" s="192"/>
    </row>
    <row r="45" spans="1:36" ht="15">
      <c r="A45" s="263" t="s">
        <v>213</v>
      </c>
      <c r="B45" s="254"/>
      <c r="C45" s="254"/>
      <c r="D45" s="254"/>
      <c r="E45" s="254"/>
      <c r="F45" s="254"/>
      <c r="G45" s="242"/>
      <c r="H45" s="243"/>
      <c r="I45" s="243"/>
      <c r="J45" s="243"/>
      <c r="K45" s="243"/>
      <c r="L45" s="243"/>
      <c r="M45" s="243"/>
      <c r="N45" s="243"/>
      <c r="O45" s="243"/>
      <c r="P45" s="244"/>
      <c r="Q45" s="242"/>
      <c r="R45" s="243"/>
      <c r="S45" s="243"/>
      <c r="T45" s="243"/>
      <c r="U45" s="243"/>
      <c r="V45" s="243"/>
      <c r="W45" s="243"/>
      <c r="X45" s="243"/>
      <c r="Y45" s="243"/>
      <c r="Z45" s="244"/>
      <c r="AA45" s="242"/>
      <c r="AB45" s="243"/>
      <c r="AC45" s="243"/>
      <c r="AD45" s="243"/>
      <c r="AE45" s="243"/>
      <c r="AF45" s="243"/>
      <c r="AG45" s="243"/>
      <c r="AH45" s="243"/>
      <c r="AI45" s="243"/>
      <c r="AJ45" s="244"/>
    </row>
    <row r="46" spans="1:36" ht="15">
      <c r="A46" s="254"/>
      <c r="B46" s="254"/>
      <c r="C46" s="254"/>
      <c r="D46" s="254"/>
      <c r="E46" s="254"/>
      <c r="F46" s="254"/>
      <c r="G46" s="245"/>
      <c r="H46" s="246"/>
      <c r="I46" s="246"/>
      <c r="J46" s="246"/>
      <c r="K46" s="246"/>
      <c r="L46" s="246"/>
      <c r="M46" s="246"/>
      <c r="N46" s="246"/>
      <c r="O46" s="246"/>
      <c r="P46" s="247"/>
      <c r="Q46" s="245"/>
      <c r="R46" s="246"/>
      <c r="S46" s="246"/>
      <c r="T46" s="246"/>
      <c r="U46" s="246"/>
      <c r="V46" s="246"/>
      <c r="W46" s="246"/>
      <c r="X46" s="246"/>
      <c r="Y46" s="246"/>
      <c r="Z46" s="247"/>
      <c r="AA46" s="245"/>
      <c r="AB46" s="246"/>
      <c r="AC46" s="246"/>
      <c r="AD46" s="246"/>
      <c r="AE46" s="246"/>
      <c r="AF46" s="246"/>
      <c r="AG46" s="246"/>
      <c r="AH46" s="246"/>
      <c r="AI46" s="246"/>
      <c r="AJ46" s="247"/>
    </row>
  </sheetData>
  <sheetProtection/>
  <mergeCells count="107">
    <mergeCell ref="A13:F14"/>
    <mergeCell ref="AL2:BD2"/>
    <mergeCell ref="G13:P14"/>
    <mergeCell ref="A19:F20"/>
    <mergeCell ref="G19:P20"/>
    <mergeCell ref="A21:F22"/>
    <mergeCell ref="G21:P22"/>
    <mergeCell ref="A15:F16"/>
    <mergeCell ref="G15:P16"/>
    <mergeCell ref="A17:F18"/>
    <mergeCell ref="G17:P18"/>
    <mergeCell ref="G33:P34"/>
    <mergeCell ref="AT1:AY1"/>
    <mergeCell ref="AZ1:BB1"/>
    <mergeCell ref="BC1:BD1"/>
    <mergeCell ref="A2:F2"/>
    <mergeCell ref="G2:P2"/>
    <mergeCell ref="Q2:Z2"/>
    <mergeCell ref="AN1:AS1"/>
    <mergeCell ref="A1:AM1"/>
    <mergeCell ref="AH2:AJ2"/>
    <mergeCell ref="A23:F24"/>
    <mergeCell ref="G23:P24"/>
    <mergeCell ref="A25:F26"/>
    <mergeCell ref="G25:P26"/>
    <mergeCell ref="A27:F28"/>
    <mergeCell ref="G27:P28"/>
    <mergeCell ref="A43:F44"/>
    <mergeCell ref="G43:P44"/>
    <mergeCell ref="A45:F46"/>
    <mergeCell ref="G45:P46"/>
    <mergeCell ref="A35:F36"/>
    <mergeCell ref="G35:P36"/>
    <mergeCell ref="A37:F38"/>
    <mergeCell ref="G37:P38"/>
    <mergeCell ref="A39:F40"/>
    <mergeCell ref="G39:P40"/>
    <mergeCell ref="AL9:BD9"/>
    <mergeCell ref="AL10:BD10"/>
    <mergeCell ref="A11:F12"/>
    <mergeCell ref="A41:F42"/>
    <mergeCell ref="G41:P42"/>
    <mergeCell ref="A29:F30"/>
    <mergeCell ref="G29:P30"/>
    <mergeCell ref="A31:F32"/>
    <mergeCell ref="G31:P32"/>
    <mergeCell ref="A33:F34"/>
    <mergeCell ref="AL4:BD4"/>
    <mergeCell ref="AL5:BD5"/>
    <mergeCell ref="AL6:BD6"/>
    <mergeCell ref="Q11:Z12"/>
    <mergeCell ref="AA11:AJ12"/>
    <mergeCell ref="A7:F8"/>
    <mergeCell ref="A9:F10"/>
    <mergeCell ref="AL7:BD7"/>
    <mergeCell ref="G9:P10"/>
    <mergeCell ref="AL8:BD8"/>
    <mergeCell ref="G11:P12"/>
    <mergeCell ref="A3:F4"/>
    <mergeCell ref="G3:P4"/>
    <mergeCell ref="G7:P8"/>
    <mergeCell ref="AL12:BD13"/>
    <mergeCell ref="Q23:Z24"/>
    <mergeCell ref="AA23:AJ24"/>
    <mergeCell ref="A5:F6"/>
    <mergeCell ref="G5:P6"/>
    <mergeCell ref="AL3:BD3"/>
    <mergeCell ref="Q29:Z30"/>
    <mergeCell ref="Q35:Z36"/>
    <mergeCell ref="Q41:Z42"/>
    <mergeCell ref="Q45:Z46"/>
    <mergeCell ref="Q21:Z22"/>
    <mergeCell ref="Q25:Z26"/>
    <mergeCell ref="Q27:Z28"/>
    <mergeCell ref="Q31:Z32"/>
    <mergeCell ref="Q33:Z34"/>
    <mergeCell ref="Q37:Z38"/>
    <mergeCell ref="AA2:AG2"/>
    <mergeCell ref="Q13:Z14"/>
    <mergeCell ref="Q19:Z20"/>
    <mergeCell ref="Q3:Z4"/>
    <mergeCell ref="Q5:Z6"/>
    <mergeCell ref="Q7:Z8"/>
    <mergeCell ref="Q9:Z10"/>
    <mergeCell ref="Q15:Z16"/>
    <mergeCell ref="AA19:AJ20"/>
    <mergeCell ref="Q17:Z18"/>
    <mergeCell ref="Q39:Z40"/>
    <mergeCell ref="AA17:AJ18"/>
    <mergeCell ref="AA3:AJ4"/>
    <mergeCell ref="AA5:AJ6"/>
    <mergeCell ref="AA7:AJ8"/>
    <mergeCell ref="AA9:AJ10"/>
    <mergeCell ref="AA13:AJ14"/>
    <mergeCell ref="AA15:AJ16"/>
    <mergeCell ref="AA21:AJ22"/>
    <mergeCell ref="AA25:AJ26"/>
    <mergeCell ref="AA27:AJ28"/>
    <mergeCell ref="AA31:AJ32"/>
    <mergeCell ref="AA33:AJ34"/>
    <mergeCell ref="AA37:AJ38"/>
    <mergeCell ref="AA45:AJ46"/>
    <mergeCell ref="AA39:AJ40"/>
    <mergeCell ref="AA43:AJ44"/>
    <mergeCell ref="AA29:AJ30"/>
    <mergeCell ref="AA35:AJ36"/>
    <mergeCell ref="AA41:AJ42"/>
  </mergeCells>
  <conditionalFormatting sqref="AL3">
    <cfRule type="expression" priority="28" dxfId="129" stopIfTrue="1">
      <formula>IF($BC$1&gt;12,TRUE,FALSE)</formula>
    </cfRule>
  </conditionalFormatting>
  <conditionalFormatting sqref="AL4">
    <cfRule type="expression" priority="27" dxfId="129" stopIfTrue="1">
      <formula>IF($BC$1&gt;14,TRUE,FALSE)</formula>
    </cfRule>
  </conditionalFormatting>
  <conditionalFormatting sqref="AL5">
    <cfRule type="expression" priority="26" dxfId="129" stopIfTrue="1">
      <formula>IF($BC$1&gt;16,TRUE,FALSE)</formula>
    </cfRule>
  </conditionalFormatting>
  <conditionalFormatting sqref="AL6">
    <cfRule type="expression" priority="25" dxfId="129" stopIfTrue="1">
      <formula>IF($BC$1&gt;18,TRUE,FALSE)</formula>
    </cfRule>
  </conditionalFormatting>
  <conditionalFormatting sqref="AL7">
    <cfRule type="expression" priority="24" dxfId="129" stopIfTrue="1">
      <formula>IF($BC$1&gt;22,TRUE,FALSE)</formula>
    </cfRule>
  </conditionalFormatting>
  <conditionalFormatting sqref="AL8">
    <cfRule type="expression" priority="23" dxfId="129" stopIfTrue="1">
      <formula>IF($BC$1&gt;24,TRUE,FALSE)</formula>
    </cfRule>
  </conditionalFormatting>
  <conditionalFormatting sqref="AL9">
    <cfRule type="expression" priority="22" dxfId="129" stopIfTrue="1">
      <formula>IF($BC$1&gt;26,TRUE,FALSE)</formula>
    </cfRule>
  </conditionalFormatting>
  <conditionalFormatting sqref="AL10">
    <cfRule type="expression" priority="21" dxfId="129" stopIfTrue="1">
      <formula>IF($BC$1&gt;28,TRUE,FALSE)</formula>
    </cfRule>
  </conditionalFormatting>
  <conditionalFormatting sqref="G3:P6 G9:P12">
    <cfRule type="expression" priority="51" dxfId="0" stopIfTrue="1">
      <formula>IF($BC$1&gt;0,TRUE,FALSE)</formula>
    </cfRule>
  </conditionalFormatting>
  <conditionalFormatting sqref="G13:P14">
    <cfRule type="expression" priority="52" dxfId="0" stopIfTrue="1">
      <formula>IF($BC$1&gt;1,TRUE,FALSE)</formula>
    </cfRule>
  </conditionalFormatting>
  <conditionalFormatting sqref="G15:P16">
    <cfRule type="expression" priority="53" dxfId="0" stopIfTrue="1">
      <formula>IF($BC$1&gt;2,TRUE,FALSE)</formula>
    </cfRule>
  </conditionalFormatting>
  <conditionalFormatting sqref="G17:P18">
    <cfRule type="expression" priority="54" dxfId="0" stopIfTrue="1">
      <formula>IF($BC$1&gt;4,TRUE,FALSE)</formula>
    </cfRule>
  </conditionalFormatting>
  <conditionalFormatting sqref="G19:P20">
    <cfRule type="expression" priority="55" dxfId="0" stopIfTrue="1">
      <formula>IF($BC$1&gt;5,TRUE,FALSE)</formula>
    </cfRule>
  </conditionalFormatting>
  <conditionalFormatting sqref="G21:P22">
    <cfRule type="expression" priority="56" dxfId="0" stopIfTrue="1">
      <formula>IF($BC$1&gt;6,TRUE,FALSE)</formula>
    </cfRule>
  </conditionalFormatting>
  <conditionalFormatting sqref="G23:P24">
    <cfRule type="expression" priority="57" dxfId="0" stopIfTrue="1">
      <formula>IF($BC$1&gt;8,TRUE,FALSE)</formula>
    </cfRule>
  </conditionalFormatting>
  <conditionalFormatting sqref="G25:P26">
    <cfRule type="expression" priority="58" dxfId="0" stopIfTrue="1">
      <formula>IF($BC$1&gt;9,TRUE,FALSE)</formula>
    </cfRule>
  </conditionalFormatting>
  <conditionalFormatting sqref="G27:P28">
    <cfRule type="expression" priority="59" dxfId="0" stopIfTrue="1">
      <formula>IF($BC$1&gt;12,TRUE,FALSE)</formula>
    </cfRule>
  </conditionalFormatting>
  <conditionalFormatting sqref="G29:P30">
    <cfRule type="expression" priority="60" dxfId="0" stopIfTrue="1">
      <formula>IF($BC$1&gt;14,TRUE,FALSE)</formula>
    </cfRule>
  </conditionalFormatting>
  <conditionalFormatting sqref="G31:P32">
    <cfRule type="expression" priority="61" dxfId="0" stopIfTrue="1">
      <formula>IF($BC$1&gt;15,TRUE,FALSE)</formula>
    </cfRule>
  </conditionalFormatting>
  <conditionalFormatting sqref="G33:P34">
    <cfRule type="expression" priority="62" dxfId="0" stopIfTrue="1">
      <formula>IF($BC$1&gt;16,TRUE,FALSE)</formula>
    </cfRule>
  </conditionalFormatting>
  <conditionalFormatting sqref="G35:P36">
    <cfRule type="expression" priority="63" dxfId="0" stopIfTrue="1">
      <formula>IF($BC$1&gt;18,TRUE,FALSE)</formula>
    </cfRule>
  </conditionalFormatting>
  <conditionalFormatting sqref="G37:P38">
    <cfRule type="expression" priority="64" dxfId="0" stopIfTrue="1">
      <formula>IF($BC$1&gt;21,TRUE,FALSE)</formula>
    </cfRule>
  </conditionalFormatting>
  <conditionalFormatting sqref="G39:P40">
    <cfRule type="expression" priority="65" dxfId="0" stopIfTrue="1">
      <formula>IF($BC$1&gt;22,TRUE,FALSE)</formula>
    </cfRule>
  </conditionalFormatting>
  <conditionalFormatting sqref="G41:P42">
    <cfRule type="expression" priority="66" dxfId="0" stopIfTrue="1">
      <formula>IF($BC$1&gt;24,TRUE,FALSE)</formula>
    </cfRule>
  </conditionalFormatting>
  <conditionalFormatting sqref="G43:P44">
    <cfRule type="expression" priority="67" dxfId="0" stopIfTrue="1">
      <formula>IF($BC$1&gt;26,TRUE,FALSE)</formula>
    </cfRule>
  </conditionalFormatting>
  <conditionalFormatting sqref="G45:P46">
    <cfRule type="expression" priority="68" dxfId="0" stopIfTrue="1">
      <formula>IF($BC$1&gt;28,TRUE,FALSE)</formula>
    </cfRule>
  </conditionalFormatting>
  <conditionalFormatting sqref="Q11:Z12">
    <cfRule type="expression" priority="20" dxfId="0" stopIfTrue="1">
      <formula>IF($BC$1&gt;0,IF($AN$1="Wizard",TRUE,FALSE),FALSE)</formula>
    </cfRule>
  </conditionalFormatting>
  <conditionalFormatting sqref="Q17:Z18">
    <cfRule type="expression" priority="19" dxfId="0" stopIfTrue="1">
      <formula>IF($BC$1&gt;4,IF($AN$1="Wizard",TRUE,FALSE),FALSE)</formula>
    </cfRule>
  </conditionalFormatting>
  <conditionalFormatting sqref="Q23:Z24">
    <cfRule type="expression" priority="18" dxfId="0" stopIfTrue="1">
      <formula>IF($BC$1&gt;8,IF($AN$1="Wizard",TRUE,FALSE),FALSE)</formula>
    </cfRule>
  </conditionalFormatting>
  <conditionalFormatting sqref="Q29:Z30">
    <cfRule type="expression" priority="17" dxfId="0" stopIfTrue="1">
      <formula>IF($BC$1&gt;14,IF($AN$1="Wizard",TRUE,FALSE),FALSE)</formula>
    </cfRule>
  </conditionalFormatting>
  <conditionalFormatting sqref="Q35:Z36">
    <cfRule type="expression" priority="16" dxfId="0" stopIfTrue="1">
      <formula>IF($BC$1&gt;18,IF($AN$1="Wizard",TRUE,FALSE),FALSE)</formula>
    </cfRule>
  </conditionalFormatting>
  <conditionalFormatting sqref="Q41:Z42">
    <cfRule type="expression" priority="15" dxfId="0" stopIfTrue="1">
      <formula>IF($BC$1&gt;24,IF($AN$1="Wizard",TRUE,FALSE),FALSE)</formula>
    </cfRule>
  </conditionalFormatting>
  <conditionalFormatting sqref="Q45:Z46">
    <cfRule type="expression" priority="14" dxfId="0" stopIfTrue="1">
      <formula>IF($BC$1&gt;28,IF($AN$1="Wizard",TRUE,FALSE),FALSE)</formula>
    </cfRule>
  </conditionalFormatting>
  <conditionalFormatting sqref="AA11:AJ12">
    <cfRule type="expression" priority="13" dxfId="0" stopIfTrue="1">
      <formula>IF($BC$1&gt;0,IF($AN$1="Wizard",IF($AH$2="YES",TRUE,FALSE),FALSE),FALSE)</formula>
    </cfRule>
  </conditionalFormatting>
  <conditionalFormatting sqref="Q13:Z14">
    <cfRule type="expression" priority="12" dxfId="0" stopIfTrue="1">
      <formula>IF($BC$1&gt;1,IF($AN$1="Wizard",TRUE,FALSE),FALSE)</formula>
    </cfRule>
  </conditionalFormatting>
  <conditionalFormatting sqref="Q19:Z20">
    <cfRule type="expression" priority="11" dxfId="0" stopIfTrue="1">
      <formula>IF($BC$1&gt;5,IF($AN$1="Wizard",TRUE,FALSE),FALSE)</formula>
    </cfRule>
  </conditionalFormatting>
  <conditionalFormatting sqref="Q25:Z26">
    <cfRule type="expression" priority="10" dxfId="0" stopIfTrue="1">
      <formula>IF($BC$1&gt;9,IF($AN$1="Wizard",TRUE,FALSE),FALSE)</formula>
    </cfRule>
  </conditionalFormatting>
  <conditionalFormatting sqref="Q31:Z32">
    <cfRule type="expression" priority="9" dxfId="0" stopIfTrue="1">
      <formula>IF($BC$1&gt;15,IF($AN$1="Wizard",TRUE,FALSE),FALSE)</formula>
    </cfRule>
  </conditionalFormatting>
  <conditionalFormatting sqref="Q37:Z38">
    <cfRule type="expression" priority="8" dxfId="0" stopIfTrue="1">
      <formula>IF($BC$1&gt;21,IF($AN$1="Wizard",TRUE,FALSE),FALSE)</formula>
    </cfRule>
  </conditionalFormatting>
  <conditionalFormatting sqref="AA17:AJ18">
    <cfRule type="expression" priority="7" dxfId="0" stopIfTrue="1">
      <formula>IF($BC$1&gt;4,IF($AN$1="Wizard",IF($AH$2="YES",TRUE,FALSE),FALSE),FALSE)</formula>
    </cfRule>
  </conditionalFormatting>
  <conditionalFormatting sqref="AA23:AJ24">
    <cfRule type="expression" priority="6" dxfId="0" stopIfTrue="1">
      <formula>IF($BC$1&gt;8,IF($AN$1="Wizard",IF($AH$2="YES",TRUE,FALSE),FALSE),FALSE)</formula>
    </cfRule>
  </conditionalFormatting>
  <conditionalFormatting sqref="AA29:AJ30">
    <cfRule type="expression" priority="5" dxfId="0" stopIfTrue="1">
      <formula>IF($BC$1&gt;14,IF($AN$1="Wizard",IF($AH$2="YES",TRUE,FALSE),FALSE),FALSE)</formula>
    </cfRule>
  </conditionalFormatting>
  <conditionalFormatting sqref="AA35:AJ36">
    <cfRule type="expression" priority="4" dxfId="0" stopIfTrue="1">
      <formula>IF($BC$1&gt;18,IF($AN$1="Wizard",IF($AH$2="YES",TRUE,FALSE),FALSE),FALSE)</formula>
    </cfRule>
  </conditionalFormatting>
  <conditionalFormatting sqref="AA41:AJ42">
    <cfRule type="expression" priority="3" dxfId="0" stopIfTrue="1">
      <formula>IF($BC$1&gt;24,IF($AN$1="Wizard",IF($AH$2="YES",TRUE,FALSE),FALSE),FALSE)</formula>
    </cfRule>
  </conditionalFormatting>
  <conditionalFormatting sqref="AA45:AJ46">
    <cfRule type="expression" priority="2" dxfId="0" stopIfTrue="1">
      <formula>IF($BC$1&gt;28,IF($AN$1="Wizard",IF($AH$2="YES",TRUE,FALSE),FALSE),FALSE)</formula>
    </cfRule>
  </conditionalFormatting>
  <conditionalFormatting sqref="G7:P8">
    <cfRule type="expression" priority="1" dxfId="0" stopIfTrue="1">
      <formula>IF($AT$1="Human",TRUE,IF($AT$1="Half-Elf",TRUE,FALSE))</formula>
    </cfRule>
  </conditionalFormatting>
  <printOptions/>
  <pageMargins left="0.7" right="0.7" top="0.75" bottom="0.75" header="0.3" footer="0.3"/>
  <pageSetup horizontalDpi="600" verticalDpi="600" orientation="portrait" r:id="rId2"/>
  <legacyDrawing r:id="rId1"/>
</worksheet>
</file>

<file path=xl/worksheets/sheet7.xml><?xml version="1.0" encoding="utf-8"?>
<worksheet xmlns="http://schemas.openxmlformats.org/spreadsheetml/2006/main" xmlns:r="http://schemas.openxmlformats.org/officeDocument/2006/relationships">
  <sheetPr codeName="Sheet6"/>
  <dimension ref="A1:AJ17"/>
  <sheetViews>
    <sheetView showGridLines="0" zoomScalePageLayoutView="0" workbookViewId="0" topLeftCell="A1">
      <selection activeCell="A2" sqref="A2:AJ2"/>
    </sheetView>
  </sheetViews>
  <sheetFormatPr defaultColWidth="3.00390625" defaultRowHeight="15"/>
  <sheetData>
    <row r="1" spans="1:36" ht="15">
      <c r="A1" s="218" t="s">
        <v>564</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row>
    <row r="2" spans="1:36" ht="15">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row>
    <row r="3" spans="1:36" ht="15">
      <c r="A3" s="277"/>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row>
    <row r="4" spans="1:36" ht="15">
      <c r="A4" s="277"/>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row>
    <row r="5" spans="1:36" ht="15">
      <c r="A5" s="277"/>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row>
    <row r="6" spans="1:36" ht="15">
      <c r="A6" s="277"/>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row>
    <row r="7" spans="1:36" ht="15">
      <c r="A7" s="277"/>
      <c r="B7" s="277"/>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row>
    <row r="8" spans="1:36" ht="15">
      <c r="A8" s="277"/>
      <c r="B8" s="277"/>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row>
    <row r="9" spans="1:36" ht="15">
      <c r="A9" s="277"/>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row>
    <row r="10" spans="1:36" ht="15">
      <c r="A10" s="277"/>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row>
    <row r="11" spans="1:36" ht="15">
      <c r="A11" s="277"/>
      <c r="B11" s="277"/>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row>
    <row r="12" spans="1:36" ht="15">
      <c r="A12" s="277"/>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row>
    <row r="13" spans="1:36" ht="15">
      <c r="A13" s="277"/>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row>
    <row r="14" spans="1:36" ht="15">
      <c r="A14" s="277"/>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row>
    <row r="15" spans="1:36" ht="15">
      <c r="A15" s="277"/>
      <c r="B15" s="277"/>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row>
    <row r="16" spans="1:36" ht="15">
      <c r="A16" s="277"/>
      <c r="B16" s="277"/>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row>
    <row r="17" spans="1:36" ht="15">
      <c r="A17" s="277"/>
      <c r="B17" s="277"/>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row>
  </sheetData>
  <sheetProtection/>
  <mergeCells count="17">
    <mergeCell ref="A12:AJ12"/>
    <mergeCell ref="A1:AJ1"/>
    <mergeCell ref="A2:AJ2"/>
    <mergeCell ref="A3:AJ3"/>
    <mergeCell ref="A4:AJ4"/>
    <mergeCell ref="A5:AJ5"/>
    <mergeCell ref="A6:AJ6"/>
    <mergeCell ref="A13:AJ13"/>
    <mergeCell ref="A7:AJ7"/>
    <mergeCell ref="A14:AJ14"/>
    <mergeCell ref="A15:AJ15"/>
    <mergeCell ref="A16:AJ16"/>
    <mergeCell ref="A17:AJ17"/>
    <mergeCell ref="A8:AJ8"/>
    <mergeCell ref="A9:AJ9"/>
    <mergeCell ref="A10:AJ10"/>
    <mergeCell ref="A11:AJ11"/>
  </mergeCells>
  <printOptions/>
  <pageMargins left="0.7" right="0.7" top="0.75" bottom="0.75" header="0.3" footer="0.3"/>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7"/>
  <dimension ref="A1:BG67"/>
  <sheetViews>
    <sheetView showGridLines="0" zoomScalePageLayoutView="0" workbookViewId="0" topLeftCell="A1">
      <selection activeCell="F4" sqref="F4:M4"/>
    </sheetView>
  </sheetViews>
  <sheetFormatPr defaultColWidth="3.00390625" defaultRowHeight="15"/>
  <sheetData>
    <row r="1" spans="1:47" ht="15">
      <c r="A1" s="218" t="s">
        <v>223</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row>
    <row r="2" spans="6:47" ht="15">
      <c r="F2" s="287" t="s">
        <v>228</v>
      </c>
      <c r="G2" s="287"/>
      <c r="H2" s="287"/>
      <c r="I2" s="287"/>
      <c r="J2" s="287"/>
      <c r="K2" s="287"/>
      <c r="L2" s="287"/>
      <c r="M2" s="287"/>
      <c r="N2" s="196" t="s">
        <v>227</v>
      </c>
      <c r="O2" s="196"/>
      <c r="P2" s="196"/>
      <c r="Q2" s="196"/>
      <c r="R2" s="289" t="s">
        <v>94</v>
      </c>
      <c r="S2" s="289"/>
      <c r="T2" s="289"/>
      <c r="U2" s="289"/>
      <c r="V2" s="289" t="s">
        <v>254</v>
      </c>
      <c r="W2" s="289"/>
      <c r="X2" s="289"/>
      <c r="Y2" s="289"/>
      <c r="Z2" s="289" t="s">
        <v>420</v>
      </c>
      <c r="AA2" s="289"/>
      <c r="AB2" s="289"/>
      <c r="AC2" s="289"/>
      <c r="AD2" s="287" t="s">
        <v>256</v>
      </c>
      <c r="AE2" s="287"/>
      <c r="AF2" s="287"/>
      <c r="AG2" s="287"/>
      <c r="AH2" s="287"/>
      <c r="AI2" s="287"/>
      <c r="AJ2" s="287"/>
      <c r="AK2" s="287"/>
      <c r="AL2" s="287"/>
      <c r="AM2" s="287"/>
      <c r="AN2" s="287"/>
      <c r="AO2" s="287"/>
      <c r="AP2" s="287"/>
      <c r="AQ2" s="287"/>
      <c r="AR2" s="289" t="s">
        <v>257</v>
      </c>
      <c r="AS2" s="289"/>
      <c r="AT2" s="289"/>
      <c r="AU2" s="289"/>
    </row>
    <row r="3" spans="6:47" ht="15">
      <c r="F3" s="288"/>
      <c r="G3" s="288"/>
      <c r="H3" s="288"/>
      <c r="I3" s="288"/>
      <c r="J3" s="288"/>
      <c r="K3" s="288"/>
      <c r="L3" s="288"/>
      <c r="M3" s="288"/>
      <c r="N3" s="196"/>
      <c r="O3" s="196"/>
      <c r="P3" s="196"/>
      <c r="Q3" s="196"/>
      <c r="R3" s="289"/>
      <c r="S3" s="289"/>
      <c r="T3" s="289"/>
      <c r="U3" s="289"/>
      <c r="V3" s="289"/>
      <c r="W3" s="289"/>
      <c r="X3" s="289"/>
      <c r="Y3" s="289"/>
      <c r="Z3" s="289"/>
      <c r="AA3" s="289"/>
      <c r="AB3" s="289"/>
      <c r="AC3" s="289"/>
      <c r="AD3" s="288"/>
      <c r="AE3" s="288"/>
      <c r="AF3" s="288"/>
      <c r="AG3" s="288"/>
      <c r="AH3" s="288"/>
      <c r="AI3" s="288"/>
      <c r="AJ3" s="288"/>
      <c r="AK3" s="288"/>
      <c r="AL3" s="288"/>
      <c r="AM3" s="288"/>
      <c r="AN3" s="288"/>
      <c r="AO3" s="288"/>
      <c r="AP3" s="288"/>
      <c r="AQ3" s="288"/>
      <c r="AR3" s="289"/>
      <c r="AS3" s="289"/>
      <c r="AT3" s="289"/>
      <c r="AU3" s="289"/>
    </row>
    <row r="4" spans="1:47" ht="15">
      <c r="A4" s="196" t="s">
        <v>224</v>
      </c>
      <c r="B4" s="196"/>
      <c r="C4" s="196"/>
      <c r="D4" s="196"/>
      <c r="E4" s="196"/>
      <c r="F4" s="298"/>
      <c r="G4" s="299"/>
      <c r="H4" s="299"/>
      <c r="I4" s="299"/>
      <c r="J4" s="299"/>
      <c r="K4" s="299"/>
      <c r="L4" s="299"/>
      <c r="M4" s="300"/>
      <c r="N4" s="231">
        <f>IF($F4="","",VLOOKUP($F4,Data!$A$184:$U$201,7,0))</f>
      </c>
      <c r="O4" s="232"/>
      <c r="P4" s="232"/>
      <c r="Q4" s="233"/>
      <c r="R4" s="228">
        <f>IF($F4="",0,VLOOKUP($F4,Data!$A$184:$U$201,10,0))</f>
        <v>0</v>
      </c>
      <c r="S4" s="229"/>
      <c r="T4" s="229"/>
      <c r="U4" s="230"/>
      <c r="V4" s="310">
        <f>IF($F4="","",VLOOKUP($F4,Data!$A$184:$U$201,16,0))</f>
      </c>
      <c r="W4" s="311"/>
      <c r="X4" s="311"/>
      <c r="Y4" s="312"/>
      <c r="Z4" s="310">
        <f>IF($F4="","",VLOOKUP($F4,Data!$A$184:$U$201,19,0))</f>
      </c>
      <c r="AA4" s="311"/>
      <c r="AB4" s="311"/>
      <c r="AC4" s="312"/>
      <c r="AD4" s="277"/>
      <c r="AE4" s="277"/>
      <c r="AF4" s="277"/>
      <c r="AG4" s="277"/>
      <c r="AH4" s="277"/>
      <c r="AI4" s="277"/>
      <c r="AJ4" s="277"/>
      <c r="AK4" s="277"/>
      <c r="AL4" s="277"/>
      <c r="AM4" s="277"/>
      <c r="AN4" s="277"/>
      <c r="AO4" s="277"/>
      <c r="AP4" s="277"/>
      <c r="AQ4" s="277"/>
      <c r="AR4" s="228">
        <f>IF(AD4="","",VLOOKUP(AD4,Data!A206:F349,6,0))</f>
      </c>
      <c r="AS4" s="229"/>
      <c r="AT4" s="229"/>
      <c r="AU4" s="230"/>
    </row>
    <row r="5" spans="1:47" ht="15">
      <c r="A5" s="196" t="s">
        <v>225</v>
      </c>
      <c r="B5" s="196"/>
      <c r="C5" s="196"/>
      <c r="D5" s="196"/>
      <c r="E5" s="196"/>
      <c r="F5" s="298"/>
      <c r="G5" s="299"/>
      <c r="H5" s="299"/>
      <c r="I5" s="299"/>
      <c r="J5" s="299"/>
      <c r="K5" s="299"/>
      <c r="L5" s="299"/>
      <c r="M5" s="300"/>
      <c r="N5" s="313"/>
      <c r="O5" s="314"/>
      <c r="P5" s="314"/>
      <c r="Q5" s="315"/>
      <c r="R5" s="228">
        <f>IF($F5="",0,VLOOKUP($F5,Data!$A$203:$U$204,10,0))</f>
        <v>0</v>
      </c>
      <c r="S5" s="229"/>
      <c r="T5" s="229"/>
      <c r="U5" s="230"/>
      <c r="V5" s="310">
        <f>IF($F5="","",VLOOKUP($F5,Data!$A$203:$U$204,16,0))</f>
      </c>
      <c r="W5" s="311"/>
      <c r="X5" s="311"/>
      <c r="Y5" s="312"/>
      <c r="Z5" s="310">
        <f>IF($F5="","",VLOOKUP($F5,Data!$A$203:$U$204,19,0))</f>
      </c>
      <c r="AA5" s="311"/>
      <c r="AB5" s="311"/>
      <c r="AC5" s="312"/>
      <c r="AD5" s="313"/>
      <c r="AE5" s="314"/>
      <c r="AF5" s="314"/>
      <c r="AG5" s="314"/>
      <c r="AH5" s="314"/>
      <c r="AI5" s="314"/>
      <c r="AJ5" s="314"/>
      <c r="AK5" s="314"/>
      <c r="AL5" s="314"/>
      <c r="AM5" s="314"/>
      <c r="AN5" s="314"/>
      <c r="AO5" s="314"/>
      <c r="AP5" s="314"/>
      <c r="AQ5" s="315"/>
      <c r="AR5" s="316"/>
      <c r="AS5" s="317"/>
      <c r="AT5" s="317"/>
      <c r="AU5" s="318"/>
    </row>
    <row r="7" spans="1:47" ht="15">
      <c r="A7" s="9" t="s">
        <v>258</v>
      </c>
      <c r="B7" s="9"/>
      <c r="C7" s="9"/>
      <c r="D7" s="9"/>
      <c r="E7" s="9"/>
      <c r="F7" s="9"/>
      <c r="G7" s="9"/>
      <c r="H7" s="9"/>
      <c r="I7" s="307">
        <f>IF(Basics!E4="","",VLOOKUP(Basics!E4,Data!A12:BD19,31,0))</f>
      </c>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8"/>
      <c r="AS7" s="308"/>
      <c r="AT7" s="308"/>
      <c r="AU7" s="309"/>
    </row>
    <row r="8" ht="15">
      <c r="I8" s="28" t="s">
        <v>286</v>
      </c>
    </row>
    <row r="10" spans="1:47" ht="15">
      <c r="A10" s="218" t="s">
        <v>267</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row>
    <row r="11" spans="6:56" ht="15">
      <c r="F11" s="287" t="s">
        <v>228</v>
      </c>
      <c r="G11" s="287"/>
      <c r="H11" s="287"/>
      <c r="I11" s="287"/>
      <c r="J11" s="287"/>
      <c r="K11" s="287"/>
      <c r="L11" s="287"/>
      <c r="M11" s="287"/>
      <c r="N11" s="289" t="s">
        <v>288</v>
      </c>
      <c r="O11" s="289"/>
      <c r="P11" s="289"/>
      <c r="Q11" s="289" t="s">
        <v>50</v>
      </c>
      <c r="R11" s="289"/>
      <c r="S11" s="289"/>
      <c r="T11" s="289" t="s">
        <v>566</v>
      </c>
      <c r="U11" s="289"/>
      <c r="V11" s="289"/>
      <c r="W11" s="287" t="s">
        <v>290</v>
      </c>
      <c r="X11" s="287"/>
      <c r="Y11" s="287"/>
      <c r="Z11" s="287"/>
      <c r="AA11" s="287"/>
      <c r="AB11" s="287"/>
      <c r="AC11" s="287"/>
      <c r="AD11" s="287"/>
      <c r="AE11" s="287" t="s">
        <v>291</v>
      </c>
      <c r="AF11" s="287"/>
      <c r="AG11" s="287"/>
      <c r="AH11" s="287"/>
      <c r="AI11" s="287"/>
      <c r="AJ11" s="287"/>
      <c r="AK11" s="287"/>
      <c r="AL11" s="287"/>
      <c r="AM11" s="287" t="s">
        <v>256</v>
      </c>
      <c r="AN11" s="287"/>
      <c r="AO11" s="287"/>
      <c r="AP11" s="287"/>
      <c r="AQ11" s="287"/>
      <c r="AR11" s="287"/>
      <c r="AS11" s="287"/>
      <c r="AT11" s="287"/>
      <c r="AU11" s="287"/>
      <c r="AV11" s="287"/>
      <c r="AW11" s="287"/>
      <c r="AX11" s="287"/>
      <c r="AY11" s="287"/>
      <c r="AZ11" s="287"/>
      <c r="BA11" s="289" t="s">
        <v>113</v>
      </c>
      <c r="BB11" s="289"/>
      <c r="BC11" s="289"/>
      <c r="BD11" s="289"/>
    </row>
    <row r="12" spans="6:56" ht="15">
      <c r="F12" s="288"/>
      <c r="G12" s="288"/>
      <c r="H12" s="288"/>
      <c r="I12" s="288"/>
      <c r="J12" s="288"/>
      <c r="K12" s="288"/>
      <c r="L12" s="288"/>
      <c r="M12" s="288"/>
      <c r="N12" s="289"/>
      <c r="O12" s="289"/>
      <c r="P12" s="289"/>
      <c r="Q12" s="289"/>
      <c r="R12" s="289"/>
      <c r="S12" s="289"/>
      <c r="T12" s="289"/>
      <c r="U12" s="289"/>
      <c r="V12" s="289"/>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c r="BA12" s="289"/>
      <c r="BB12" s="289"/>
      <c r="BC12" s="289"/>
      <c r="BD12" s="289"/>
    </row>
    <row r="13" spans="1:59" ht="15">
      <c r="A13" s="196" t="s">
        <v>287</v>
      </c>
      <c r="B13" s="196"/>
      <c r="C13" s="196"/>
      <c r="D13" s="196"/>
      <c r="E13" s="196"/>
      <c r="F13" s="277"/>
      <c r="G13" s="277"/>
      <c r="H13" s="277"/>
      <c r="I13" s="277"/>
      <c r="J13" s="277"/>
      <c r="K13" s="277"/>
      <c r="L13" s="277"/>
      <c r="M13" s="277"/>
      <c r="N13" s="301">
        <f>IF($F13="","",VLOOKUP($F13,Data!$A$351:$V$391,7,0))</f>
      </c>
      <c r="O13" s="302"/>
      <c r="P13" s="303"/>
      <c r="Q13" s="304">
        <f>IF($F13="","",VLOOKUP($F13,Data!$A$351:$AF$391,30,0))</f>
      </c>
      <c r="R13" s="304"/>
      <c r="S13" s="304"/>
      <c r="T13" s="305">
        <f>IF($F13="","",VLOOKUP($F13,Data!$A$351:$V$391,9,0))</f>
      </c>
      <c r="U13" s="305"/>
      <c r="V13" s="305"/>
      <c r="W13" s="306">
        <f>IF($F13="","",VLOOKUP($F13,Data!$A$351:$V$391,15,0))</f>
      </c>
      <c r="X13" s="306"/>
      <c r="Y13" s="306"/>
      <c r="Z13" s="306"/>
      <c r="AA13" s="306"/>
      <c r="AB13" s="306"/>
      <c r="AC13" s="306"/>
      <c r="AD13" s="306"/>
      <c r="AE13" s="306">
        <f>IF($F13="","",VLOOKUP($F13,Data!$A$351:$V$391,22,0))</f>
      </c>
      <c r="AF13" s="306"/>
      <c r="AG13" s="306"/>
      <c r="AH13" s="306"/>
      <c r="AI13" s="306"/>
      <c r="AJ13" s="306"/>
      <c r="AK13" s="306"/>
      <c r="AL13" s="306"/>
      <c r="AM13" s="277"/>
      <c r="AN13" s="277"/>
      <c r="AO13" s="277"/>
      <c r="AP13" s="277"/>
      <c r="AQ13" s="277"/>
      <c r="AR13" s="277"/>
      <c r="AS13" s="277"/>
      <c r="AT13" s="277"/>
      <c r="AU13" s="277"/>
      <c r="AV13" s="277"/>
      <c r="AW13" s="277"/>
      <c r="AX13" s="277"/>
      <c r="AY13" s="277"/>
      <c r="AZ13" s="277"/>
      <c r="BA13" s="228">
        <f>IF($AM13="","",VLOOKUP($AM13,Data!$A$393:$H$491,7,0))</f>
      </c>
      <c r="BB13" s="229"/>
      <c r="BC13" s="229"/>
      <c r="BD13" s="230"/>
      <c r="BE13" s="88"/>
      <c r="BF13" s="11"/>
      <c r="BG13" s="11"/>
    </row>
    <row r="14" spans="1:59" ht="15">
      <c r="A14" s="77"/>
      <c r="B14" s="77"/>
      <c r="C14" s="77"/>
      <c r="D14" s="77"/>
      <c r="E14" s="77"/>
      <c r="F14" s="86"/>
      <c r="G14" s="78"/>
      <c r="H14" s="78"/>
      <c r="I14" s="78"/>
      <c r="J14" s="78"/>
      <c r="K14" s="78"/>
      <c r="L14" s="78"/>
      <c r="M14" s="78"/>
      <c r="N14" s="285" t="s">
        <v>288</v>
      </c>
      <c r="O14" s="285"/>
      <c r="P14" s="285"/>
      <c r="Q14" s="285" t="s">
        <v>50</v>
      </c>
      <c r="R14" s="285"/>
      <c r="S14" s="285"/>
      <c r="T14" s="285" t="s">
        <v>567</v>
      </c>
      <c r="U14" s="285"/>
      <c r="V14" s="285"/>
      <c r="W14" s="285" t="s">
        <v>568</v>
      </c>
      <c r="X14" s="285"/>
      <c r="Y14" s="285"/>
      <c r="Z14" s="285" t="s">
        <v>163</v>
      </c>
      <c r="AA14" s="285"/>
      <c r="AB14" s="285"/>
      <c r="AC14" s="285" t="s">
        <v>569</v>
      </c>
      <c r="AD14" s="285"/>
      <c r="AE14" s="285"/>
      <c r="AF14" s="285" t="s">
        <v>570</v>
      </c>
      <c r="AG14" s="285"/>
      <c r="AH14" s="285"/>
      <c r="AI14" s="285" t="s">
        <v>571</v>
      </c>
      <c r="AJ14" s="285"/>
      <c r="AK14" s="285"/>
      <c r="AL14" s="285" t="s">
        <v>572</v>
      </c>
      <c r="AM14" s="285"/>
      <c r="AN14" s="285"/>
      <c r="AO14" s="286" t="s">
        <v>574</v>
      </c>
      <c r="AP14" s="286"/>
      <c r="AQ14" s="286"/>
      <c r="AR14" s="285" t="s">
        <v>65</v>
      </c>
      <c r="AS14" s="285"/>
      <c r="AT14" s="285"/>
      <c r="AU14" s="78"/>
      <c r="AV14" s="78"/>
      <c r="AW14" s="78"/>
      <c r="AX14" s="78"/>
      <c r="AY14" s="78"/>
      <c r="AZ14" s="78"/>
      <c r="BA14" s="78"/>
      <c r="BB14" s="78"/>
      <c r="BC14" s="78"/>
      <c r="BD14" s="79"/>
      <c r="BE14" s="84"/>
      <c r="BF14" s="84"/>
      <c r="BG14" s="84"/>
    </row>
    <row r="15" spans="1:59" ht="15">
      <c r="A15" s="77"/>
      <c r="B15" s="77"/>
      <c r="C15" s="77"/>
      <c r="D15" s="77"/>
      <c r="E15" s="77"/>
      <c r="F15" s="87" t="s">
        <v>565</v>
      </c>
      <c r="G15" s="80"/>
      <c r="H15" s="80"/>
      <c r="I15" s="80"/>
      <c r="J15" s="80"/>
      <c r="K15" s="80"/>
      <c r="L15" s="80"/>
      <c r="M15" s="80"/>
      <c r="N15" s="295"/>
      <c r="O15" s="296"/>
      <c r="P15" s="297"/>
      <c r="Q15" s="278">
        <f>IF($Q13="STR",Basics!$AS$14,IF($Q13="DEX",Basics!$AS$16,""))</f>
      </c>
      <c r="R15" s="279"/>
      <c r="S15" s="280"/>
      <c r="T15" s="278">
        <f>Basics!W5</f>
        <v>0</v>
      </c>
      <c r="U15" s="279"/>
      <c r="V15" s="280"/>
      <c r="W15" s="278"/>
      <c r="X15" s="279"/>
      <c r="Y15" s="280"/>
      <c r="Z15" s="278"/>
      <c r="AA15" s="279"/>
      <c r="AB15" s="280"/>
      <c r="AC15" s="278">
        <f>BA13</f>
      </c>
      <c r="AD15" s="279"/>
      <c r="AE15" s="280"/>
      <c r="AF15" s="278"/>
      <c r="AG15" s="279"/>
      <c r="AH15" s="280"/>
      <c r="AI15" s="278"/>
      <c r="AJ15" s="279"/>
      <c r="AK15" s="280"/>
      <c r="AL15" s="278"/>
      <c r="AM15" s="279"/>
      <c r="AN15" s="280"/>
      <c r="AO15" s="281"/>
      <c r="AP15" s="281"/>
      <c r="AQ15" s="281"/>
      <c r="AR15" s="278">
        <f>SUM(N15:AQ15)</f>
        <v>0</v>
      </c>
      <c r="AS15" s="279"/>
      <c r="AT15" s="279"/>
      <c r="AU15" s="279"/>
      <c r="AV15" s="280"/>
      <c r="AW15" s="80"/>
      <c r="AX15" s="80"/>
      <c r="AY15" s="80"/>
      <c r="AZ15" s="80"/>
      <c r="BA15" s="80"/>
      <c r="BB15" s="80"/>
      <c r="BC15" s="80"/>
      <c r="BD15" s="84"/>
      <c r="BE15" s="84"/>
      <c r="BF15" s="84"/>
      <c r="BG15" s="84"/>
    </row>
    <row r="16" spans="1:56" ht="15">
      <c r="A16" s="77"/>
      <c r="B16" s="77"/>
      <c r="C16" s="77"/>
      <c r="D16" s="77"/>
      <c r="E16" s="77"/>
      <c r="F16" s="87" t="s">
        <v>573</v>
      </c>
      <c r="G16" s="80"/>
      <c r="H16" s="80"/>
      <c r="I16" s="80"/>
      <c r="J16" s="80"/>
      <c r="K16" s="80"/>
      <c r="L16" s="80"/>
      <c r="M16" s="80"/>
      <c r="N16" s="290"/>
      <c r="O16" s="290"/>
      <c r="P16" s="291"/>
      <c r="Q16" s="278">
        <f>IF($Q13="STR",Basics!$AS$14,IF($Q13="DEX",Basics!$AS$16,""))</f>
      </c>
      <c r="R16" s="279"/>
      <c r="S16" s="280"/>
      <c r="T16" s="292"/>
      <c r="U16" s="293"/>
      <c r="V16" s="294"/>
      <c r="W16" s="278"/>
      <c r="X16" s="279"/>
      <c r="Y16" s="280"/>
      <c r="Z16" s="278"/>
      <c r="AA16" s="279"/>
      <c r="AB16" s="280"/>
      <c r="AC16" s="278">
        <f>BA13</f>
      </c>
      <c r="AD16" s="279"/>
      <c r="AE16" s="280"/>
      <c r="AF16" s="278"/>
      <c r="AG16" s="279"/>
      <c r="AH16" s="280"/>
      <c r="AI16" s="278"/>
      <c r="AJ16" s="279"/>
      <c r="AK16" s="280"/>
      <c r="AL16" s="278"/>
      <c r="AM16" s="279"/>
      <c r="AN16" s="280"/>
      <c r="AO16" s="281"/>
      <c r="AP16" s="281"/>
      <c r="AQ16" s="281"/>
      <c r="AR16" s="282">
        <f>IF(T13="","",T13&amp;" + "&amp;SUM(Q16:AQ16))</f>
      </c>
      <c r="AS16" s="283"/>
      <c r="AT16" s="283"/>
      <c r="AU16" s="283"/>
      <c r="AV16" s="284"/>
      <c r="AW16" s="80"/>
      <c r="AX16" s="80"/>
      <c r="AY16" s="80"/>
      <c r="AZ16" s="80"/>
      <c r="BA16" s="84"/>
      <c r="BB16" s="84"/>
      <c r="BC16" s="84"/>
      <c r="BD16" s="84"/>
    </row>
    <row r="17" spans="1:56" ht="15">
      <c r="A17" s="77"/>
      <c r="B17" s="77"/>
      <c r="C17" s="77"/>
      <c r="D17" s="77"/>
      <c r="E17" s="77"/>
      <c r="F17" s="80"/>
      <c r="G17" s="80"/>
      <c r="H17" s="80"/>
      <c r="I17" s="80"/>
      <c r="J17" s="80"/>
      <c r="K17" s="80"/>
      <c r="L17" s="80"/>
      <c r="M17" s="80"/>
      <c r="N17" s="289" t="s">
        <v>288</v>
      </c>
      <c r="O17" s="289"/>
      <c r="P17" s="289"/>
      <c r="Q17" s="289" t="s">
        <v>50</v>
      </c>
      <c r="R17" s="289"/>
      <c r="S17" s="289"/>
      <c r="T17" s="289" t="s">
        <v>566</v>
      </c>
      <c r="U17" s="289"/>
      <c r="V17" s="289"/>
      <c r="W17" s="287" t="s">
        <v>290</v>
      </c>
      <c r="X17" s="287"/>
      <c r="Y17" s="287"/>
      <c r="Z17" s="287"/>
      <c r="AA17" s="287"/>
      <c r="AB17" s="287"/>
      <c r="AC17" s="287"/>
      <c r="AD17" s="287"/>
      <c r="AE17" s="287" t="s">
        <v>291</v>
      </c>
      <c r="AF17" s="287"/>
      <c r="AG17" s="287"/>
      <c r="AH17" s="287"/>
      <c r="AI17" s="287"/>
      <c r="AJ17" s="287"/>
      <c r="AK17" s="287"/>
      <c r="AL17" s="287"/>
      <c r="AM17" s="287" t="s">
        <v>256</v>
      </c>
      <c r="AN17" s="287"/>
      <c r="AO17" s="287"/>
      <c r="AP17" s="287"/>
      <c r="AQ17" s="287"/>
      <c r="AR17" s="287"/>
      <c r="AS17" s="287"/>
      <c r="AT17" s="287"/>
      <c r="AU17" s="287"/>
      <c r="AV17" s="287"/>
      <c r="AW17" s="287"/>
      <c r="AX17" s="287"/>
      <c r="AY17" s="287"/>
      <c r="AZ17" s="287"/>
      <c r="BA17" s="289" t="s">
        <v>113</v>
      </c>
      <c r="BB17" s="289"/>
      <c r="BC17" s="289"/>
      <c r="BD17" s="289"/>
    </row>
    <row r="18" spans="1:56" ht="15">
      <c r="A18" s="77"/>
      <c r="B18" s="77"/>
      <c r="C18" s="77"/>
      <c r="D18" s="77"/>
      <c r="E18" s="77"/>
      <c r="F18" s="85"/>
      <c r="G18" s="85"/>
      <c r="H18" s="85"/>
      <c r="I18" s="85"/>
      <c r="J18" s="85"/>
      <c r="K18" s="85"/>
      <c r="L18" s="85"/>
      <c r="M18" s="85"/>
      <c r="N18" s="289"/>
      <c r="O18" s="289"/>
      <c r="P18" s="289"/>
      <c r="Q18" s="289"/>
      <c r="R18" s="289"/>
      <c r="S18" s="289"/>
      <c r="T18" s="289"/>
      <c r="U18" s="289"/>
      <c r="V18" s="289"/>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9"/>
      <c r="BB18" s="289"/>
      <c r="BC18" s="289"/>
      <c r="BD18" s="289"/>
    </row>
    <row r="19" spans="1:56" ht="15">
      <c r="A19" s="196" t="s">
        <v>359</v>
      </c>
      <c r="B19" s="196"/>
      <c r="C19" s="196"/>
      <c r="D19" s="196"/>
      <c r="E19" s="196"/>
      <c r="F19" s="277"/>
      <c r="G19" s="277"/>
      <c r="H19" s="277"/>
      <c r="I19" s="277"/>
      <c r="J19" s="277"/>
      <c r="K19" s="277"/>
      <c r="L19" s="277"/>
      <c r="M19" s="277"/>
      <c r="N19" s="301">
        <f>IF($F19="","",VLOOKUP($F19,Data!$A$351:$V$391,7,0))</f>
      </c>
      <c r="O19" s="302"/>
      <c r="P19" s="303"/>
      <c r="Q19" s="304">
        <f>IF($F19="","",VLOOKUP($F19,Data!$A$351:$AF$391,30,0))</f>
      </c>
      <c r="R19" s="304"/>
      <c r="S19" s="304"/>
      <c r="T19" s="305">
        <f>IF($F19="","",VLOOKUP($F19,Data!$A$351:$V$391,9,0))</f>
      </c>
      <c r="U19" s="305"/>
      <c r="V19" s="305"/>
      <c r="W19" s="306">
        <f>IF($F19="","",VLOOKUP($F19,Data!$A$351:$V$391,15,0))</f>
      </c>
      <c r="X19" s="306"/>
      <c r="Y19" s="306"/>
      <c r="Z19" s="306"/>
      <c r="AA19" s="306"/>
      <c r="AB19" s="306"/>
      <c r="AC19" s="306"/>
      <c r="AD19" s="306"/>
      <c r="AE19" s="306">
        <f>IF($F19="","",VLOOKUP($F19,Data!$A$351:$V$391,22,0))</f>
      </c>
      <c r="AF19" s="306"/>
      <c r="AG19" s="306"/>
      <c r="AH19" s="306"/>
      <c r="AI19" s="306"/>
      <c r="AJ19" s="306"/>
      <c r="AK19" s="306"/>
      <c r="AL19" s="306"/>
      <c r="AM19" s="277"/>
      <c r="AN19" s="277"/>
      <c r="AO19" s="277"/>
      <c r="AP19" s="277"/>
      <c r="AQ19" s="277"/>
      <c r="AR19" s="277"/>
      <c r="AS19" s="277"/>
      <c r="AT19" s="277"/>
      <c r="AU19" s="277"/>
      <c r="AV19" s="277"/>
      <c r="AW19" s="277"/>
      <c r="AX19" s="277"/>
      <c r="AY19" s="277"/>
      <c r="AZ19" s="277"/>
      <c r="BA19" s="228">
        <f>IF($AM19="","",VLOOKUP($AM19,Data!$A$393:$H$491,7,0))</f>
      </c>
      <c r="BB19" s="229"/>
      <c r="BC19" s="229"/>
      <c r="BD19" s="230"/>
    </row>
    <row r="20" spans="1:56" ht="15">
      <c r="A20" s="77"/>
      <c r="B20" s="77"/>
      <c r="C20" s="77"/>
      <c r="D20" s="77"/>
      <c r="E20" s="77"/>
      <c r="F20" s="86"/>
      <c r="G20" s="78"/>
      <c r="H20" s="78"/>
      <c r="I20" s="78"/>
      <c r="J20" s="78"/>
      <c r="K20" s="78"/>
      <c r="L20" s="78"/>
      <c r="M20" s="78"/>
      <c r="N20" s="285" t="s">
        <v>288</v>
      </c>
      <c r="O20" s="285"/>
      <c r="P20" s="285"/>
      <c r="Q20" s="285" t="s">
        <v>50</v>
      </c>
      <c r="R20" s="285"/>
      <c r="S20" s="285"/>
      <c r="T20" s="285" t="s">
        <v>567</v>
      </c>
      <c r="U20" s="285"/>
      <c r="V20" s="285"/>
      <c r="W20" s="285" t="s">
        <v>568</v>
      </c>
      <c r="X20" s="285"/>
      <c r="Y20" s="285"/>
      <c r="Z20" s="285" t="s">
        <v>163</v>
      </c>
      <c r="AA20" s="285"/>
      <c r="AB20" s="285"/>
      <c r="AC20" s="285" t="s">
        <v>569</v>
      </c>
      <c r="AD20" s="285"/>
      <c r="AE20" s="285"/>
      <c r="AF20" s="285" t="s">
        <v>570</v>
      </c>
      <c r="AG20" s="285"/>
      <c r="AH20" s="285"/>
      <c r="AI20" s="285" t="s">
        <v>571</v>
      </c>
      <c r="AJ20" s="285"/>
      <c r="AK20" s="285"/>
      <c r="AL20" s="285" t="s">
        <v>572</v>
      </c>
      <c r="AM20" s="285"/>
      <c r="AN20" s="285"/>
      <c r="AO20" s="286" t="s">
        <v>574</v>
      </c>
      <c r="AP20" s="286"/>
      <c r="AQ20" s="286"/>
      <c r="AR20" s="285" t="s">
        <v>65</v>
      </c>
      <c r="AS20" s="285"/>
      <c r="AT20" s="285"/>
      <c r="AU20" s="78"/>
      <c r="AV20" s="78"/>
      <c r="AW20" s="78"/>
      <c r="AX20" s="78"/>
      <c r="AY20" s="78"/>
      <c r="AZ20" s="78"/>
      <c r="BA20" s="78"/>
      <c r="BB20" s="78"/>
      <c r="BC20" s="78"/>
      <c r="BD20" s="79"/>
    </row>
    <row r="21" spans="1:56" ht="15">
      <c r="A21" s="77"/>
      <c r="B21" s="77"/>
      <c r="C21" s="77"/>
      <c r="D21" s="77"/>
      <c r="E21" s="77"/>
      <c r="F21" s="87" t="s">
        <v>565</v>
      </c>
      <c r="G21" s="80"/>
      <c r="H21" s="80"/>
      <c r="I21" s="80"/>
      <c r="J21" s="80"/>
      <c r="K21" s="80"/>
      <c r="L21" s="80"/>
      <c r="M21" s="80"/>
      <c r="N21" s="295"/>
      <c r="O21" s="296"/>
      <c r="P21" s="297"/>
      <c r="Q21" s="278">
        <f>IF($Q19="STR",Basics!$AS$14,IF($Q19="DEX",Basics!$AS$16,""))</f>
      </c>
      <c r="R21" s="279"/>
      <c r="S21" s="280"/>
      <c r="T21" s="278">
        <f>Basics!W10</f>
        <v>0</v>
      </c>
      <c r="U21" s="279"/>
      <c r="V21" s="280"/>
      <c r="W21" s="278"/>
      <c r="X21" s="279"/>
      <c r="Y21" s="280"/>
      <c r="Z21" s="278"/>
      <c r="AA21" s="279"/>
      <c r="AB21" s="280"/>
      <c r="AC21" s="278">
        <f>BA19</f>
      </c>
      <c r="AD21" s="279"/>
      <c r="AE21" s="280"/>
      <c r="AF21" s="278"/>
      <c r="AG21" s="279"/>
      <c r="AH21" s="280"/>
      <c r="AI21" s="278"/>
      <c r="AJ21" s="279"/>
      <c r="AK21" s="280"/>
      <c r="AL21" s="278"/>
      <c r="AM21" s="279"/>
      <c r="AN21" s="280"/>
      <c r="AO21" s="281"/>
      <c r="AP21" s="281"/>
      <c r="AQ21" s="281"/>
      <c r="AR21" s="278">
        <f>SUM(N21:AQ21)</f>
        <v>0</v>
      </c>
      <c r="AS21" s="279"/>
      <c r="AT21" s="279"/>
      <c r="AU21" s="279"/>
      <c r="AV21" s="280"/>
      <c r="AW21" s="80"/>
      <c r="AX21" s="80"/>
      <c r="AY21" s="80"/>
      <c r="AZ21" s="80"/>
      <c r="BA21" s="80"/>
      <c r="BB21" s="80"/>
      <c r="BC21" s="80"/>
      <c r="BD21" s="84"/>
    </row>
    <row r="22" spans="1:56" ht="15">
      <c r="A22" s="77"/>
      <c r="B22" s="77"/>
      <c r="C22" s="77"/>
      <c r="D22" s="77"/>
      <c r="E22" s="77"/>
      <c r="F22" s="87" t="s">
        <v>573</v>
      </c>
      <c r="G22" s="80"/>
      <c r="H22" s="80"/>
      <c r="I22" s="80"/>
      <c r="J22" s="80"/>
      <c r="K22" s="80"/>
      <c r="L22" s="80"/>
      <c r="M22" s="80"/>
      <c r="N22" s="290"/>
      <c r="O22" s="290"/>
      <c r="P22" s="291"/>
      <c r="Q22" s="278">
        <f>IF($Q19="STR",Basics!$AS$14,IF($Q19="DEX",Basics!$AS$16,""))</f>
      </c>
      <c r="R22" s="279"/>
      <c r="S22" s="280"/>
      <c r="T22" s="292"/>
      <c r="U22" s="293"/>
      <c r="V22" s="294"/>
      <c r="W22" s="278"/>
      <c r="X22" s="279"/>
      <c r="Y22" s="280"/>
      <c r="Z22" s="278"/>
      <c r="AA22" s="279"/>
      <c r="AB22" s="280"/>
      <c r="AC22" s="278">
        <f>BA19</f>
      </c>
      <c r="AD22" s="279"/>
      <c r="AE22" s="280"/>
      <c r="AF22" s="278"/>
      <c r="AG22" s="279"/>
      <c r="AH22" s="280"/>
      <c r="AI22" s="278"/>
      <c r="AJ22" s="279"/>
      <c r="AK22" s="280"/>
      <c r="AL22" s="278"/>
      <c r="AM22" s="279"/>
      <c r="AN22" s="280"/>
      <c r="AO22" s="281"/>
      <c r="AP22" s="281"/>
      <c r="AQ22" s="281"/>
      <c r="AR22" s="282">
        <f>IF(T19="","",T19&amp;" + "&amp;SUM(Q22:AQ22))</f>
      </c>
      <c r="AS22" s="283"/>
      <c r="AT22" s="283"/>
      <c r="AU22" s="283"/>
      <c r="AV22" s="284"/>
      <c r="AW22" s="80"/>
      <c r="AX22" s="80"/>
      <c r="AY22" s="80"/>
      <c r="AZ22" s="80"/>
      <c r="BA22" s="84"/>
      <c r="BB22" s="84"/>
      <c r="BC22" s="84"/>
      <c r="BD22" s="84"/>
    </row>
    <row r="23" spans="1:56" ht="15">
      <c r="A23" s="77"/>
      <c r="B23" s="77"/>
      <c r="C23" s="77"/>
      <c r="D23" s="77"/>
      <c r="E23" s="77"/>
      <c r="F23" s="80"/>
      <c r="G23" s="80"/>
      <c r="H23" s="80"/>
      <c r="I23" s="80"/>
      <c r="J23" s="80"/>
      <c r="K23" s="80"/>
      <c r="L23" s="80"/>
      <c r="M23" s="80"/>
      <c r="N23" s="289" t="s">
        <v>288</v>
      </c>
      <c r="O23" s="289"/>
      <c r="P23" s="289"/>
      <c r="Q23" s="289" t="s">
        <v>50</v>
      </c>
      <c r="R23" s="289"/>
      <c r="S23" s="289"/>
      <c r="T23" s="289" t="s">
        <v>566</v>
      </c>
      <c r="U23" s="289"/>
      <c r="V23" s="289"/>
      <c r="W23" s="287" t="s">
        <v>290</v>
      </c>
      <c r="X23" s="287"/>
      <c r="Y23" s="287"/>
      <c r="Z23" s="287"/>
      <c r="AA23" s="287"/>
      <c r="AB23" s="287"/>
      <c r="AC23" s="287"/>
      <c r="AD23" s="287"/>
      <c r="AE23" s="287" t="s">
        <v>291</v>
      </c>
      <c r="AF23" s="287"/>
      <c r="AG23" s="287"/>
      <c r="AH23" s="287"/>
      <c r="AI23" s="287"/>
      <c r="AJ23" s="287"/>
      <c r="AK23" s="287"/>
      <c r="AL23" s="287"/>
      <c r="AM23" s="287" t="s">
        <v>256</v>
      </c>
      <c r="AN23" s="287"/>
      <c r="AO23" s="287"/>
      <c r="AP23" s="287"/>
      <c r="AQ23" s="287"/>
      <c r="AR23" s="287"/>
      <c r="AS23" s="287"/>
      <c r="AT23" s="287"/>
      <c r="AU23" s="287"/>
      <c r="AV23" s="287"/>
      <c r="AW23" s="287"/>
      <c r="AX23" s="287"/>
      <c r="AY23" s="287"/>
      <c r="AZ23" s="287"/>
      <c r="BA23" s="289" t="s">
        <v>113</v>
      </c>
      <c r="BB23" s="289"/>
      <c r="BC23" s="289"/>
      <c r="BD23" s="289"/>
    </row>
    <row r="24" spans="1:56" ht="15">
      <c r="A24" s="77"/>
      <c r="B24" s="77"/>
      <c r="C24" s="77"/>
      <c r="D24" s="77"/>
      <c r="E24" s="77"/>
      <c r="F24" s="85"/>
      <c r="G24" s="85"/>
      <c r="H24" s="85"/>
      <c r="I24" s="85"/>
      <c r="J24" s="85"/>
      <c r="K24" s="85"/>
      <c r="L24" s="85"/>
      <c r="M24" s="85"/>
      <c r="N24" s="289"/>
      <c r="O24" s="289"/>
      <c r="P24" s="289"/>
      <c r="Q24" s="289"/>
      <c r="R24" s="289"/>
      <c r="S24" s="289"/>
      <c r="T24" s="289"/>
      <c r="U24" s="289"/>
      <c r="V24" s="289"/>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9"/>
      <c r="BB24" s="289"/>
      <c r="BC24" s="289"/>
      <c r="BD24" s="289"/>
    </row>
    <row r="25" spans="1:56" ht="15">
      <c r="A25" s="196" t="s">
        <v>360</v>
      </c>
      <c r="B25" s="196"/>
      <c r="C25" s="196"/>
      <c r="D25" s="196"/>
      <c r="E25" s="196"/>
      <c r="F25" s="277"/>
      <c r="G25" s="277"/>
      <c r="H25" s="277"/>
      <c r="I25" s="277"/>
      <c r="J25" s="277"/>
      <c r="K25" s="277"/>
      <c r="L25" s="277"/>
      <c r="M25" s="277"/>
      <c r="N25" s="301">
        <f>IF($F25="","",VLOOKUP($F25,Data!$A$351:$V$391,7,0))</f>
      </c>
      <c r="O25" s="302"/>
      <c r="P25" s="303"/>
      <c r="Q25" s="304">
        <f>IF($F25="","",VLOOKUP($F25,Data!$A$351:$AF$391,30,0))</f>
      </c>
      <c r="R25" s="304"/>
      <c r="S25" s="304"/>
      <c r="T25" s="305">
        <f>IF($F25="","",VLOOKUP($F25,Data!$A$351:$V$391,9,0))</f>
      </c>
      <c r="U25" s="305"/>
      <c r="V25" s="305"/>
      <c r="W25" s="306">
        <f>IF($F25="","",VLOOKUP($F25,Data!$A$351:$V$391,15,0))</f>
      </c>
      <c r="X25" s="306"/>
      <c r="Y25" s="306"/>
      <c r="Z25" s="306"/>
      <c r="AA25" s="306"/>
      <c r="AB25" s="306"/>
      <c r="AC25" s="306"/>
      <c r="AD25" s="306"/>
      <c r="AE25" s="306">
        <f>IF($F25="","",VLOOKUP($F25,Data!$A$351:$V$391,22,0))</f>
      </c>
      <c r="AF25" s="306"/>
      <c r="AG25" s="306"/>
      <c r="AH25" s="306"/>
      <c r="AI25" s="306"/>
      <c r="AJ25" s="306"/>
      <c r="AK25" s="306"/>
      <c r="AL25" s="306"/>
      <c r="AM25" s="277"/>
      <c r="AN25" s="277"/>
      <c r="AO25" s="277"/>
      <c r="AP25" s="277"/>
      <c r="AQ25" s="277"/>
      <c r="AR25" s="277"/>
      <c r="AS25" s="277"/>
      <c r="AT25" s="277"/>
      <c r="AU25" s="277"/>
      <c r="AV25" s="277"/>
      <c r="AW25" s="277"/>
      <c r="AX25" s="277"/>
      <c r="AY25" s="277"/>
      <c r="AZ25" s="277"/>
      <c r="BA25" s="228">
        <f>IF($AM25="","",VLOOKUP($AM25,Data!$A$393:$H$491,7,0))</f>
      </c>
      <c r="BB25" s="229"/>
      <c r="BC25" s="229"/>
      <c r="BD25" s="230"/>
    </row>
    <row r="26" spans="1:56" ht="15">
      <c r="A26" s="77"/>
      <c r="B26" s="77"/>
      <c r="C26" s="77"/>
      <c r="D26" s="77"/>
      <c r="E26" s="77"/>
      <c r="F26" s="86"/>
      <c r="G26" s="78"/>
      <c r="H26" s="78"/>
      <c r="I26" s="78"/>
      <c r="J26" s="78"/>
      <c r="K26" s="78"/>
      <c r="L26" s="78"/>
      <c r="M26" s="78"/>
      <c r="N26" s="285" t="s">
        <v>288</v>
      </c>
      <c r="O26" s="285"/>
      <c r="P26" s="285"/>
      <c r="Q26" s="285" t="s">
        <v>50</v>
      </c>
      <c r="R26" s="285"/>
      <c r="S26" s="285"/>
      <c r="T26" s="285" t="s">
        <v>567</v>
      </c>
      <c r="U26" s="285"/>
      <c r="V26" s="285"/>
      <c r="W26" s="285" t="s">
        <v>568</v>
      </c>
      <c r="X26" s="285"/>
      <c r="Y26" s="285"/>
      <c r="Z26" s="285" t="s">
        <v>163</v>
      </c>
      <c r="AA26" s="285"/>
      <c r="AB26" s="285"/>
      <c r="AC26" s="285" t="s">
        <v>569</v>
      </c>
      <c r="AD26" s="285"/>
      <c r="AE26" s="285"/>
      <c r="AF26" s="285" t="s">
        <v>570</v>
      </c>
      <c r="AG26" s="285"/>
      <c r="AH26" s="285"/>
      <c r="AI26" s="285" t="s">
        <v>571</v>
      </c>
      <c r="AJ26" s="285"/>
      <c r="AK26" s="285"/>
      <c r="AL26" s="285" t="s">
        <v>572</v>
      </c>
      <c r="AM26" s="285"/>
      <c r="AN26" s="285"/>
      <c r="AO26" s="286" t="s">
        <v>574</v>
      </c>
      <c r="AP26" s="286"/>
      <c r="AQ26" s="286"/>
      <c r="AR26" s="285" t="s">
        <v>65</v>
      </c>
      <c r="AS26" s="285"/>
      <c r="AT26" s="285"/>
      <c r="AU26" s="78"/>
      <c r="AV26" s="78"/>
      <c r="AW26" s="78"/>
      <c r="AX26" s="78"/>
      <c r="AY26" s="78"/>
      <c r="AZ26" s="78"/>
      <c r="BA26" s="78"/>
      <c r="BB26" s="78"/>
      <c r="BC26" s="78"/>
      <c r="BD26" s="79"/>
    </row>
    <row r="27" spans="1:56" ht="15">
      <c r="A27" s="77"/>
      <c r="B27" s="77"/>
      <c r="C27" s="77"/>
      <c r="D27" s="77"/>
      <c r="E27" s="77"/>
      <c r="F27" s="87" t="s">
        <v>565</v>
      </c>
      <c r="G27" s="80"/>
      <c r="H27" s="80"/>
      <c r="I27" s="80"/>
      <c r="J27" s="80"/>
      <c r="K27" s="80"/>
      <c r="L27" s="80"/>
      <c r="M27" s="80"/>
      <c r="N27" s="295"/>
      <c r="O27" s="296"/>
      <c r="P27" s="297"/>
      <c r="Q27" s="278">
        <f>IF($Q25="STR",Basics!$AS$14,IF($Q25="DEX",Basics!$AS$16,""))</f>
      </c>
      <c r="R27" s="279"/>
      <c r="S27" s="280"/>
      <c r="T27" s="278">
        <f>Basics!W15</f>
        <v>0</v>
      </c>
      <c r="U27" s="279"/>
      <c r="V27" s="280"/>
      <c r="W27" s="278"/>
      <c r="X27" s="279"/>
      <c r="Y27" s="280"/>
      <c r="Z27" s="278"/>
      <c r="AA27" s="279"/>
      <c r="AB27" s="280"/>
      <c r="AC27" s="278">
        <f>BA25</f>
      </c>
      <c r="AD27" s="279"/>
      <c r="AE27" s="280"/>
      <c r="AF27" s="278"/>
      <c r="AG27" s="279"/>
      <c r="AH27" s="280"/>
      <c r="AI27" s="278"/>
      <c r="AJ27" s="279"/>
      <c r="AK27" s="280"/>
      <c r="AL27" s="278"/>
      <c r="AM27" s="279"/>
      <c r="AN27" s="280"/>
      <c r="AO27" s="281"/>
      <c r="AP27" s="281"/>
      <c r="AQ27" s="281"/>
      <c r="AR27" s="278">
        <f>SUM(N27:AQ27)</f>
        <v>0</v>
      </c>
      <c r="AS27" s="279"/>
      <c r="AT27" s="279"/>
      <c r="AU27" s="279"/>
      <c r="AV27" s="280"/>
      <c r="AW27" s="80"/>
      <c r="AX27" s="80"/>
      <c r="AY27" s="80"/>
      <c r="AZ27" s="80"/>
      <c r="BA27" s="80"/>
      <c r="BB27" s="80"/>
      <c r="BC27" s="80"/>
      <c r="BD27" s="84"/>
    </row>
    <row r="28" spans="1:56" ht="15">
      <c r="A28" s="77"/>
      <c r="B28" s="77"/>
      <c r="C28" s="77"/>
      <c r="D28" s="77"/>
      <c r="E28" s="77"/>
      <c r="F28" s="87" t="s">
        <v>573</v>
      </c>
      <c r="G28" s="80"/>
      <c r="H28" s="80"/>
      <c r="I28" s="80"/>
      <c r="J28" s="80"/>
      <c r="K28" s="80"/>
      <c r="L28" s="80"/>
      <c r="M28" s="80"/>
      <c r="N28" s="290"/>
      <c r="O28" s="290"/>
      <c r="P28" s="291"/>
      <c r="Q28" s="278">
        <f>IF($Q25="STR",Basics!$AS$14,IF($Q25="DEX",Basics!$AS$16,""))</f>
      </c>
      <c r="R28" s="279"/>
      <c r="S28" s="280"/>
      <c r="T28" s="292"/>
      <c r="U28" s="293"/>
      <c r="V28" s="294"/>
      <c r="W28" s="278"/>
      <c r="X28" s="279"/>
      <c r="Y28" s="280"/>
      <c r="Z28" s="278"/>
      <c r="AA28" s="279"/>
      <c r="AB28" s="280"/>
      <c r="AC28" s="278">
        <f>BA25</f>
      </c>
      <c r="AD28" s="279"/>
      <c r="AE28" s="280"/>
      <c r="AF28" s="278"/>
      <c r="AG28" s="279"/>
      <c r="AH28" s="280"/>
      <c r="AI28" s="278"/>
      <c r="AJ28" s="279"/>
      <c r="AK28" s="280"/>
      <c r="AL28" s="278"/>
      <c r="AM28" s="279"/>
      <c r="AN28" s="280"/>
      <c r="AO28" s="281"/>
      <c r="AP28" s="281"/>
      <c r="AQ28" s="281"/>
      <c r="AR28" s="282">
        <f>IF(T25="","",T25&amp;" + "&amp;SUM(Q28:AQ28))</f>
      </c>
      <c r="AS28" s="283"/>
      <c r="AT28" s="283"/>
      <c r="AU28" s="283"/>
      <c r="AV28" s="284"/>
      <c r="AW28" s="80"/>
      <c r="AX28" s="80"/>
      <c r="AY28" s="80"/>
      <c r="AZ28" s="80"/>
      <c r="BA28" s="84"/>
      <c r="BB28" s="84"/>
      <c r="BC28" s="84"/>
      <c r="BD28" s="84"/>
    </row>
    <row r="29" spans="1:56" ht="15">
      <c r="A29" s="77"/>
      <c r="B29" s="77"/>
      <c r="C29" s="77"/>
      <c r="D29" s="77"/>
      <c r="E29" s="77"/>
      <c r="F29" s="80"/>
      <c r="G29" s="80"/>
      <c r="H29" s="80"/>
      <c r="I29" s="80"/>
      <c r="J29" s="80"/>
      <c r="K29" s="80"/>
      <c r="L29" s="80"/>
      <c r="M29" s="80"/>
      <c r="N29" s="289" t="s">
        <v>288</v>
      </c>
      <c r="O29" s="289"/>
      <c r="P29" s="289"/>
      <c r="Q29" s="289" t="s">
        <v>50</v>
      </c>
      <c r="R29" s="289"/>
      <c r="S29" s="289"/>
      <c r="T29" s="289" t="s">
        <v>566</v>
      </c>
      <c r="U29" s="289"/>
      <c r="V29" s="289"/>
      <c r="W29" s="287" t="s">
        <v>290</v>
      </c>
      <c r="X29" s="287"/>
      <c r="Y29" s="287"/>
      <c r="Z29" s="287"/>
      <c r="AA29" s="287"/>
      <c r="AB29" s="287"/>
      <c r="AC29" s="287"/>
      <c r="AD29" s="287"/>
      <c r="AE29" s="287" t="s">
        <v>291</v>
      </c>
      <c r="AF29" s="287"/>
      <c r="AG29" s="287"/>
      <c r="AH29" s="287"/>
      <c r="AI29" s="287"/>
      <c r="AJ29" s="287"/>
      <c r="AK29" s="287"/>
      <c r="AL29" s="287"/>
      <c r="AM29" s="287" t="s">
        <v>256</v>
      </c>
      <c r="AN29" s="287"/>
      <c r="AO29" s="287"/>
      <c r="AP29" s="287"/>
      <c r="AQ29" s="287"/>
      <c r="AR29" s="287"/>
      <c r="AS29" s="287"/>
      <c r="AT29" s="287"/>
      <c r="AU29" s="287"/>
      <c r="AV29" s="287"/>
      <c r="AW29" s="287"/>
      <c r="AX29" s="287"/>
      <c r="AY29" s="287"/>
      <c r="AZ29" s="287"/>
      <c r="BA29" s="289" t="s">
        <v>113</v>
      </c>
      <c r="BB29" s="289"/>
      <c r="BC29" s="289"/>
      <c r="BD29" s="289"/>
    </row>
    <row r="30" spans="1:56" ht="15">
      <c r="A30" s="77"/>
      <c r="B30" s="77"/>
      <c r="C30" s="77"/>
      <c r="D30" s="77"/>
      <c r="E30" s="77"/>
      <c r="F30" s="85"/>
      <c r="G30" s="85"/>
      <c r="H30" s="85"/>
      <c r="I30" s="85"/>
      <c r="J30" s="85"/>
      <c r="K30" s="85"/>
      <c r="L30" s="85"/>
      <c r="M30" s="85"/>
      <c r="N30" s="289"/>
      <c r="O30" s="289"/>
      <c r="P30" s="289"/>
      <c r="Q30" s="289"/>
      <c r="R30" s="289"/>
      <c r="S30" s="289"/>
      <c r="T30" s="289"/>
      <c r="U30" s="289"/>
      <c r="V30" s="289"/>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9"/>
      <c r="BB30" s="289"/>
      <c r="BC30" s="289"/>
      <c r="BD30" s="289"/>
    </row>
    <row r="31" spans="1:56" ht="15">
      <c r="A31" s="196" t="s">
        <v>361</v>
      </c>
      <c r="B31" s="196"/>
      <c r="C31" s="196"/>
      <c r="D31" s="196"/>
      <c r="E31" s="196"/>
      <c r="F31" s="277"/>
      <c r="G31" s="277"/>
      <c r="H31" s="277"/>
      <c r="I31" s="277"/>
      <c r="J31" s="277"/>
      <c r="K31" s="277"/>
      <c r="L31" s="277"/>
      <c r="M31" s="277"/>
      <c r="N31" s="301">
        <f>IF($F31="","",VLOOKUP($F31,Data!$A$351:$V$391,7,0))</f>
      </c>
      <c r="O31" s="302"/>
      <c r="P31" s="303"/>
      <c r="Q31" s="304">
        <f>IF($F31="","",VLOOKUP($F31,Data!$A$351:$AF$391,30,0))</f>
      </c>
      <c r="R31" s="304"/>
      <c r="S31" s="304"/>
      <c r="T31" s="305">
        <f>IF($F31="","",VLOOKUP($F31,Data!$A$351:$V$391,9,0))</f>
      </c>
      <c r="U31" s="305"/>
      <c r="V31" s="305"/>
      <c r="W31" s="306">
        <f>IF($F31="","",VLOOKUP($F31,Data!$A$351:$V$391,15,0))</f>
      </c>
      <c r="X31" s="306"/>
      <c r="Y31" s="306"/>
      <c r="Z31" s="306"/>
      <c r="AA31" s="306"/>
      <c r="AB31" s="306"/>
      <c r="AC31" s="306"/>
      <c r="AD31" s="306"/>
      <c r="AE31" s="306">
        <f>IF($F31="","",VLOOKUP($F31,Data!$A$351:$V$391,22,0))</f>
      </c>
      <c r="AF31" s="306"/>
      <c r="AG31" s="306"/>
      <c r="AH31" s="306"/>
      <c r="AI31" s="306"/>
      <c r="AJ31" s="306"/>
      <c r="AK31" s="306"/>
      <c r="AL31" s="306"/>
      <c r="AM31" s="277"/>
      <c r="AN31" s="277"/>
      <c r="AO31" s="277"/>
      <c r="AP31" s="277"/>
      <c r="AQ31" s="277"/>
      <c r="AR31" s="277"/>
      <c r="AS31" s="277"/>
      <c r="AT31" s="277"/>
      <c r="AU31" s="277"/>
      <c r="AV31" s="277"/>
      <c r="AW31" s="277"/>
      <c r="AX31" s="277"/>
      <c r="AY31" s="277"/>
      <c r="AZ31" s="277"/>
      <c r="BA31" s="228">
        <f>IF($AM31="","",VLOOKUP($AM31,Data!$A$393:$H$491,7,0))</f>
      </c>
      <c r="BB31" s="229"/>
      <c r="BC31" s="229"/>
      <c r="BD31" s="230"/>
    </row>
    <row r="32" spans="1:56" ht="15">
      <c r="A32" s="77"/>
      <c r="B32" s="77"/>
      <c r="C32" s="77"/>
      <c r="D32" s="77"/>
      <c r="E32" s="77"/>
      <c r="F32" s="86"/>
      <c r="G32" s="78"/>
      <c r="H32" s="78"/>
      <c r="I32" s="78"/>
      <c r="J32" s="78"/>
      <c r="K32" s="78"/>
      <c r="L32" s="78"/>
      <c r="M32" s="78"/>
      <c r="N32" s="285" t="s">
        <v>288</v>
      </c>
      <c r="O32" s="285"/>
      <c r="P32" s="285"/>
      <c r="Q32" s="285" t="s">
        <v>50</v>
      </c>
      <c r="R32" s="285"/>
      <c r="S32" s="285"/>
      <c r="T32" s="285" t="s">
        <v>567</v>
      </c>
      <c r="U32" s="285"/>
      <c r="V32" s="285"/>
      <c r="W32" s="285" t="s">
        <v>568</v>
      </c>
      <c r="X32" s="285"/>
      <c r="Y32" s="285"/>
      <c r="Z32" s="285" t="s">
        <v>163</v>
      </c>
      <c r="AA32" s="285"/>
      <c r="AB32" s="285"/>
      <c r="AC32" s="285" t="s">
        <v>569</v>
      </c>
      <c r="AD32" s="285"/>
      <c r="AE32" s="285"/>
      <c r="AF32" s="285" t="s">
        <v>570</v>
      </c>
      <c r="AG32" s="285"/>
      <c r="AH32" s="285"/>
      <c r="AI32" s="285" t="s">
        <v>571</v>
      </c>
      <c r="AJ32" s="285"/>
      <c r="AK32" s="285"/>
      <c r="AL32" s="285" t="s">
        <v>572</v>
      </c>
      <c r="AM32" s="285"/>
      <c r="AN32" s="285"/>
      <c r="AO32" s="286" t="s">
        <v>574</v>
      </c>
      <c r="AP32" s="286"/>
      <c r="AQ32" s="286"/>
      <c r="AR32" s="285" t="s">
        <v>65</v>
      </c>
      <c r="AS32" s="285"/>
      <c r="AT32" s="285"/>
      <c r="AU32" s="78"/>
      <c r="AV32" s="78"/>
      <c r="AW32" s="78"/>
      <c r="AX32" s="78"/>
      <c r="AY32" s="78"/>
      <c r="AZ32" s="78"/>
      <c r="BA32" s="78"/>
      <c r="BB32" s="78"/>
      <c r="BC32" s="78"/>
      <c r="BD32" s="79"/>
    </row>
    <row r="33" spans="1:56" ht="15">
      <c r="A33" s="77"/>
      <c r="B33" s="77"/>
      <c r="C33" s="77"/>
      <c r="D33" s="77"/>
      <c r="E33" s="77"/>
      <c r="F33" s="87" t="s">
        <v>565</v>
      </c>
      <c r="G33" s="80"/>
      <c r="H33" s="80"/>
      <c r="I33" s="80"/>
      <c r="J33" s="80"/>
      <c r="K33" s="80"/>
      <c r="L33" s="80"/>
      <c r="M33" s="80"/>
      <c r="N33" s="295"/>
      <c r="O33" s="296"/>
      <c r="P33" s="297"/>
      <c r="Q33" s="278">
        <f>IF($Q31="STR",Basics!$AS$14,IF($Q31="DEX",Basics!$AS$16,""))</f>
      </c>
      <c r="R33" s="279"/>
      <c r="S33" s="280"/>
      <c r="T33" s="278">
        <f>Basics!W20</f>
        <v>0</v>
      </c>
      <c r="U33" s="279"/>
      <c r="V33" s="280"/>
      <c r="W33" s="278"/>
      <c r="X33" s="279"/>
      <c r="Y33" s="280"/>
      <c r="Z33" s="278"/>
      <c r="AA33" s="279"/>
      <c r="AB33" s="280"/>
      <c r="AC33" s="278">
        <f>BA31</f>
      </c>
      <c r="AD33" s="279"/>
      <c r="AE33" s="280"/>
      <c r="AF33" s="278"/>
      <c r="AG33" s="279"/>
      <c r="AH33" s="280"/>
      <c r="AI33" s="278"/>
      <c r="AJ33" s="279"/>
      <c r="AK33" s="280"/>
      <c r="AL33" s="278"/>
      <c r="AM33" s="279"/>
      <c r="AN33" s="280"/>
      <c r="AO33" s="281"/>
      <c r="AP33" s="281"/>
      <c r="AQ33" s="281"/>
      <c r="AR33" s="278">
        <f>SUM(N33:AQ33)</f>
        <v>0</v>
      </c>
      <c r="AS33" s="279"/>
      <c r="AT33" s="279"/>
      <c r="AU33" s="279"/>
      <c r="AV33" s="280"/>
      <c r="AW33" s="80"/>
      <c r="AX33" s="80"/>
      <c r="AY33" s="80"/>
      <c r="AZ33" s="80"/>
      <c r="BA33" s="80"/>
      <c r="BB33" s="80"/>
      <c r="BC33" s="80"/>
      <c r="BD33" s="84"/>
    </row>
    <row r="34" spans="1:56" ht="15">
      <c r="A34" s="77"/>
      <c r="B34" s="77"/>
      <c r="C34" s="77"/>
      <c r="D34" s="77"/>
      <c r="E34" s="77"/>
      <c r="F34" s="87" t="s">
        <v>573</v>
      </c>
      <c r="G34" s="80"/>
      <c r="H34" s="80"/>
      <c r="I34" s="80"/>
      <c r="J34" s="80"/>
      <c r="K34" s="80"/>
      <c r="L34" s="80"/>
      <c r="M34" s="80"/>
      <c r="N34" s="290"/>
      <c r="O34" s="290"/>
      <c r="P34" s="291"/>
      <c r="Q34" s="278">
        <f>IF($Q31="STR",Basics!$AS$14,IF($Q31="DEX",Basics!$AS$16,""))</f>
      </c>
      <c r="R34" s="279"/>
      <c r="S34" s="280"/>
      <c r="T34" s="292"/>
      <c r="U34" s="293"/>
      <c r="V34" s="294"/>
      <c r="W34" s="278"/>
      <c r="X34" s="279"/>
      <c r="Y34" s="280"/>
      <c r="Z34" s="278"/>
      <c r="AA34" s="279"/>
      <c r="AB34" s="280"/>
      <c r="AC34" s="278">
        <f>BA31</f>
      </c>
      <c r="AD34" s="279"/>
      <c r="AE34" s="280"/>
      <c r="AF34" s="278"/>
      <c r="AG34" s="279"/>
      <c r="AH34" s="280"/>
      <c r="AI34" s="278"/>
      <c r="AJ34" s="279"/>
      <c r="AK34" s="280"/>
      <c r="AL34" s="278"/>
      <c r="AM34" s="279"/>
      <c r="AN34" s="280"/>
      <c r="AO34" s="281"/>
      <c r="AP34" s="281"/>
      <c r="AQ34" s="281"/>
      <c r="AR34" s="282">
        <f>IF(T31="","",T31&amp;" + "&amp;SUM(Q34:AQ34))</f>
      </c>
      <c r="AS34" s="283"/>
      <c r="AT34" s="283"/>
      <c r="AU34" s="283"/>
      <c r="AV34" s="284"/>
      <c r="AW34" s="80"/>
      <c r="AX34" s="80"/>
      <c r="AY34" s="80"/>
      <c r="AZ34" s="80"/>
      <c r="BA34" s="84"/>
      <c r="BB34" s="84"/>
      <c r="BC34" s="84"/>
      <c r="BD34" s="84"/>
    </row>
    <row r="35" spans="1:56" ht="15">
      <c r="A35" s="77"/>
      <c r="B35" s="77"/>
      <c r="C35" s="77"/>
      <c r="D35" s="77"/>
      <c r="E35" s="77"/>
      <c r="F35" s="80"/>
      <c r="G35" s="80"/>
      <c r="H35" s="80"/>
      <c r="I35" s="80"/>
      <c r="J35" s="80"/>
      <c r="K35" s="80"/>
      <c r="L35" s="80"/>
      <c r="M35" s="80"/>
      <c r="N35" s="81"/>
      <c r="O35" s="81"/>
      <c r="P35" s="81"/>
      <c r="Q35" s="81"/>
      <c r="R35" s="81"/>
      <c r="S35" s="81"/>
      <c r="T35" s="82"/>
      <c r="U35" s="82"/>
      <c r="V35" s="82"/>
      <c r="W35" s="83"/>
      <c r="X35" s="83"/>
      <c r="Y35" s="83"/>
      <c r="Z35" s="83"/>
      <c r="AA35" s="83"/>
      <c r="AB35" s="83"/>
      <c r="AC35" s="83"/>
      <c r="AD35" s="83"/>
      <c r="AE35" s="83"/>
      <c r="AF35" s="83"/>
      <c r="AG35" s="83"/>
      <c r="AH35" s="83"/>
      <c r="AI35" s="83"/>
      <c r="AJ35" s="83"/>
      <c r="AK35" s="83"/>
      <c r="AL35" s="83"/>
      <c r="AM35" s="80"/>
      <c r="AN35" s="80"/>
      <c r="AO35" s="80"/>
      <c r="AP35" s="80"/>
      <c r="AQ35" s="80"/>
      <c r="AR35" s="80"/>
      <c r="AS35" s="80"/>
      <c r="AT35" s="80"/>
      <c r="AU35" s="80"/>
      <c r="AV35" s="80"/>
      <c r="AW35" s="80"/>
      <c r="AX35" s="80"/>
      <c r="AY35" s="80"/>
      <c r="AZ35" s="80"/>
      <c r="BA35" s="84"/>
      <c r="BB35" s="84"/>
      <c r="BC35" s="84"/>
      <c r="BD35" s="84"/>
    </row>
    <row r="37" spans="1:47" ht="15">
      <c r="A37" s="9" t="s">
        <v>362</v>
      </c>
      <c r="B37" s="9"/>
      <c r="C37" s="9"/>
      <c r="D37" s="9"/>
      <c r="E37" s="9"/>
      <c r="F37" s="9"/>
      <c r="G37" s="9"/>
      <c r="H37" s="9"/>
      <c r="I37" s="307">
        <f>IF(Basics!$E$4="","",VLOOKUP(Basics!$E$4,Data!A12:BD19,39,0))</f>
      </c>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9"/>
    </row>
    <row r="38" ht="15">
      <c r="I38" s="28" t="s">
        <v>369</v>
      </c>
    </row>
    <row r="39" ht="15">
      <c r="I39" s="28">
        <f>IF(Basics!E4="Fighter","Note: Fighters can choose +1 bonus to attack rolls with one-handed or two-handed weapons.","")</f>
      </c>
    </row>
    <row r="41" spans="1:47" ht="15">
      <c r="A41" s="218" t="s">
        <v>370</v>
      </c>
      <c r="B41" s="218"/>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row>
    <row r="42" spans="6:22" ht="15">
      <c r="F42" s="287" t="s">
        <v>228</v>
      </c>
      <c r="G42" s="287"/>
      <c r="H42" s="287"/>
      <c r="I42" s="287"/>
      <c r="J42" s="287"/>
      <c r="K42" s="287"/>
      <c r="L42" s="287"/>
      <c r="M42" s="287"/>
      <c r="N42" s="287"/>
      <c r="O42" s="287"/>
      <c r="P42" s="287"/>
      <c r="Q42" s="287"/>
      <c r="R42" s="287"/>
      <c r="S42" s="287"/>
      <c r="T42" s="287"/>
      <c r="U42" s="287"/>
      <c r="V42" s="287"/>
    </row>
    <row r="43" spans="6:22" ht="15">
      <c r="F43" s="288"/>
      <c r="G43" s="288"/>
      <c r="H43" s="288"/>
      <c r="I43" s="288"/>
      <c r="J43" s="288"/>
      <c r="K43" s="288"/>
      <c r="L43" s="288"/>
      <c r="M43" s="288"/>
      <c r="N43" s="288"/>
      <c r="O43" s="288"/>
      <c r="P43" s="288"/>
      <c r="Q43" s="288"/>
      <c r="R43" s="288"/>
      <c r="S43" s="288"/>
      <c r="T43" s="288"/>
      <c r="U43" s="288"/>
      <c r="V43" s="288"/>
    </row>
    <row r="44" spans="1:22" ht="15">
      <c r="A44" s="196" t="s">
        <v>371</v>
      </c>
      <c r="B44" s="196"/>
      <c r="C44" s="196"/>
      <c r="D44" s="196"/>
      <c r="E44" s="196"/>
      <c r="F44" s="298"/>
      <c r="G44" s="299"/>
      <c r="H44" s="299"/>
      <c r="I44" s="299"/>
      <c r="J44" s="299"/>
      <c r="K44" s="299"/>
      <c r="L44" s="299"/>
      <c r="M44" s="299"/>
      <c r="N44" s="299"/>
      <c r="O44" s="299"/>
      <c r="P44" s="299"/>
      <c r="Q44" s="299"/>
      <c r="R44" s="299"/>
      <c r="S44" s="299"/>
      <c r="T44" s="299"/>
      <c r="U44" s="299"/>
      <c r="V44" s="300"/>
    </row>
    <row r="45" spans="1:22" ht="15">
      <c r="A45" s="196" t="s">
        <v>372</v>
      </c>
      <c r="B45" s="196"/>
      <c r="C45" s="196"/>
      <c r="D45" s="196"/>
      <c r="E45" s="196"/>
      <c r="F45" s="298"/>
      <c r="G45" s="299"/>
      <c r="H45" s="299"/>
      <c r="I45" s="299"/>
      <c r="J45" s="299"/>
      <c r="K45" s="299"/>
      <c r="L45" s="299"/>
      <c r="M45" s="299"/>
      <c r="N45" s="299"/>
      <c r="O45" s="299"/>
      <c r="P45" s="299"/>
      <c r="Q45" s="299"/>
      <c r="R45" s="299"/>
      <c r="S45" s="299"/>
      <c r="T45" s="299"/>
      <c r="U45" s="299"/>
      <c r="V45" s="300"/>
    </row>
    <row r="46" spans="1:22" ht="15">
      <c r="A46" s="196" t="s">
        <v>373</v>
      </c>
      <c r="B46" s="196"/>
      <c r="C46" s="196"/>
      <c r="D46" s="196"/>
      <c r="E46" s="196"/>
      <c r="F46" s="298"/>
      <c r="G46" s="299"/>
      <c r="H46" s="299"/>
      <c r="I46" s="299"/>
      <c r="J46" s="299"/>
      <c r="K46" s="299"/>
      <c r="L46" s="299"/>
      <c r="M46" s="299"/>
      <c r="N46" s="299"/>
      <c r="O46" s="299"/>
      <c r="P46" s="299"/>
      <c r="Q46" s="299"/>
      <c r="R46" s="299"/>
      <c r="S46" s="299"/>
      <c r="T46" s="299"/>
      <c r="U46" s="299"/>
      <c r="V46" s="300"/>
    </row>
    <row r="47" spans="1:22" ht="15">
      <c r="A47" s="196" t="s">
        <v>374</v>
      </c>
      <c r="B47" s="196"/>
      <c r="C47" s="196"/>
      <c r="D47" s="196"/>
      <c r="E47" s="196"/>
      <c r="F47" s="298"/>
      <c r="G47" s="299"/>
      <c r="H47" s="299"/>
      <c r="I47" s="299"/>
      <c r="J47" s="299"/>
      <c r="K47" s="299"/>
      <c r="L47" s="299"/>
      <c r="M47" s="299"/>
      <c r="N47" s="299"/>
      <c r="O47" s="299"/>
      <c r="P47" s="299"/>
      <c r="Q47" s="299"/>
      <c r="R47" s="299"/>
      <c r="S47" s="299"/>
      <c r="T47" s="299"/>
      <c r="U47" s="299"/>
      <c r="V47" s="300"/>
    </row>
    <row r="48" spans="1:22" ht="15">
      <c r="A48" s="196" t="s">
        <v>375</v>
      </c>
      <c r="B48" s="196"/>
      <c r="C48" s="196"/>
      <c r="D48" s="196"/>
      <c r="E48" s="196"/>
      <c r="F48" s="298"/>
      <c r="G48" s="299"/>
      <c r="H48" s="299"/>
      <c r="I48" s="299"/>
      <c r="J48" s="299"/>
      <c r="K48" s="299"/>
      <c r="L48" s="299"/>
      <c r="M48" s="299"/>
      <c r="N48" s="299"/>
      <c r="O48" s="299"/>
      <c r="P48" s="299"/>
      <c r="Q48" s="299"/>
      <c r="R48" s="299"/>
      <c r="S48" s="299"/>
      <c r="T48" s="299"/>
      <c r="U48" s="299"/>
      <c r="V48" s="300"/>
    </row>
    <row r="49" spans="1:22" ht="15">
      <c r="A49" s="196" t="s">
        <v>376</v>
      </c>
      <c r="B49" s="196"/>
      <c r="C49" s="196"/>
      <c r="D49" s="196"/>
      <c r="E49" s="196"/>
      <c r="F49" s="298"/>
      <c r="G49" s="299"/>
      <c r="H49" s="299"/>
      <c r="I49" s="299"/>
      <c r="J49" s="299"/>
      <c r="K49" s="299"/>
      <c r="L49" s="299"/>
      <c r="M49" s="299"/>
      <c r="N49" s="299"/>
      <c r="O49" s="299"/>
      <c r="P49" s="299"/>
      <c r="Q49" s="299"/>
      <c r="R49" s="299"/>
      <c r="S49" s="299"/>
      <c r="T49" s="299"/>
      <c r="U49" s="299"/>
      <c r="V49" s="300"/>
    </row>
    <row r="50" spans="1:22" ht="15">
      <c r="A50" s="196" t="s">
        <v>376</v>
      </c>
      <c r="B50" s="196"/>
      <c r="C50" s="196"/>
      <c r="D50" s="196"/>
      <c r="E50" s="196"/>
      <c r="F50" s="298"/>
      <c r="G50" s="299"/>
      <c r="H50" s="299"/>
      <c r="I50" s="299"/>
      <c r="J50" s="299"/>
      <c r="K50" s="299"/>
      <c r="L50" s="299"/>
      <c r="M50" s="299"/>
      <c r="N50" s="299"/>
      <c r="O50" s="299"/>
      <c r="P50" s="299"/>
      <c r="Q50" s="299"/>
      <c r="R50" s="299"/>
      <c r="S50" s="299"/>
      <c r="T50" s="299"/>
      <c r="U50" s="299"/>
      <c r="V50" s="300"/>
    </row>
    <row r="51" spans="1:22" ht="15">
      <c r="A51" s="196" t="s">
        <v>377</v>
      </c>
      <c r="B51" s="196"/>
      <c r="C51" s="196"/>
      <c r="D51" s="196"/>
      <c r="E51" s="196"/>
      <c r="F51" s="298"/>
      <c r="G51" s="299"/>
      <c r="H51" s="299"/>
      <c r="I51" s="299"/>
      <c r="J51" s="299"/>
      <c r="K51" s="299"/>
      <c r="L51" s="299"/>
      <c r="M51" s="299"/>
      <c r="N51" s="299"/>
      <c r="O51" s="299"/>
      <c r="P51" s="299"/>
      <c r="Q51" s="299"/>
      <c r="R51" s="299"/>
      <c r="S51" s="299"/>
      <c r="T51" s="299"/>
      <c r="U51" s="299"/>
      <c r="V51" s="300"/>
    </row>
    <row r="53" spans="1:47" ht="15">
      <c r="A53" s="218" t="s">
        <v>379</v>
      </c>
      <c r="B53" s="218"/>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row>
    <row r="54" spans="2:24" ht="15">
      <c r="B54" s="25" t="s">
        <v>380</v>
      </c>
      <c r="X54" s="25" t="s">
        <v>381</v>
      </c>
    </row>
    <row r="55" spans="2:47" ht="15">
      <c r="B55" s="277"/>
      <c r="C55" s="277"/>
      <c r="D55" s="277"/>
      <c r="E55" s="277"/>
      <c r="F55" s="277"/>
      <c r="G55" s="277"/>
      <c r="H55" s="277"/>
      <c r="I55" s="277"/>
      <c r="J55" s="277"/>
      <c r="K55" s="277"/>
      <c r="L55" s="277"/>
      <c r="M55" s="277"/>
      <c r="N55" s="277"/>
      <c r="O55" s="277"/>
      <c r="P55" s="277"/>
      <c r="Q55" s="277"/>
      <c r="R55" s="277"/>
      <c r="S55" s="277"/>
      <c r="T55" s="277"/>
      <c r="U55" s="277"/>
      <c r="V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row>
    <row r="56" spans="2:47" ht="15">
      <c r="B56" s="277"/>
      <c r="C56" s="277"/>
      <c r="D56" s="277"/>
      <c r="E56" s="277"/>
      <c r="F56" s="277"/>
      <c r="G56" s="277"/>
      <c r="H56" s="277"/>
      <c r="I56" s="277"/>
      <c r="J56" s="277"/>
      <c r="K56" s="277"/>
      <c r="L56" s="277"/>
      <c r="M56" s="277"/>
      <c r="N56" s="277"/>
      <c r="O56" s="277"/>
      <c r="P56" s="277"/>
      <c r="Q56" s="277"/>
      <c r="R56" s="277"/>
      <c r="S56" s="277"/>
      <c r="T56" s="277"/>
      <c r="U56" s="277"/>
      <c r="V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row>
    <row r="57" spans="2:47" ht="15">
      <c r="B57" s="277"/>
      <c r="C57" s="277"/>
      <c r="D57" s="277"/>
      <c r="E57" s="277"/>
      <c r="F57" s="277"/>
      <c r="G57" s="277"/>
      <c r="H57" s="277"/>
      <c r="I57" s="277"/>
      <c r="J57" s="277"/>
      <c r="K57" s="277"/>
      <c r="L57" s="277"/>
      <c r="M57" s="277"/>
      <c r="N57" s="277"/>
      <c r="O57" s="277"/>
      <c r="P57" s="277"/>
      <c r="Q57" s="277"/>
      <c r="R57" s="277"/>
      <c r="S57" s="277"/>
      <c r="T57" s="277"/>
      <c r="U57" s="277"/>
      <c r="V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row>
    <row r="58" spans="2:47" ht="15">
      <c r="B58" s="277"/>
      <c r="C58" s="277"/>
      <c r="D58" s="277"/>
      <c r="E58" s="277"/>
      <c r="F58" s="277"/>
      <c r="G58" s="277"/>
      <c r="H58" s="277"/>
      <c r="I58" s="277"/>
      <c r="J58" s="277"/>
      <c r="K58" s="277"/>
      <c r="L58" s="277"/>
      <c r="M58" s="277"/>
      <c r="N58" s="277"/>
      <c r="O58" s="277"/>
      <c r="P58" s="277"/>
      <c r="Q58" s="277"/>
      <c r="R58" s="277"/>
      <c r="S58" s="277"/>
      <c r="T58" s="277"/>
      <c r="U58" s="277"/>
      <c r="V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row>
    <row r="59" spans="2:22" ht="15">
      <c r="B59" s="277"/>
      <c r="C59" s="277"/>
      <c r="D59" s="277"/>
      <c r="E59" s="277"/>
      <c r="F59" s="277"/>
      <c r="G59" s="277"/>
      <c r="H59" s="277"/>
      <c r="I59" s="277"/>
      <c r="J59" s="277"/>
      <c r="K59" s="277"/>
      <c r="L59" s="277"/>
      <c r="M59" s="277"/>
      <c r="N59" s="277"/>
      <c r="O59" s="277"/>
      <c r="P59" s="277"/>
      <c r="Q59" s="277"/>
      <c r="R59" s="277"/>
      <c r="S59" s="277"/>
      <c r="T59" s="277"/>
      <c r="U59" s="277"/>
      <c r="V59" s="277"/>
    </row>
    <row r="60" spans="2:22" ht="15">
      <c r="B60" s="277"/>
      <c r="C60" s="277"/>
      <c r="D60" s="277"/>
      <c r="E60" s="277"/>
      <c r="F60" s="277"/>
      <c r="G60" s="277"/>
      <c r="H60" s="277"/>
      <c r="I60" s="277"/>
      <c r="J60" s="277"/>
      <c r="K60" s="277"/>
      <c r="L60" s="277"/>
      <c r="M60" s="277"/>
      <c r="N60" s="277"/>
      <c r="O60" s="277"/>
      <c r="P60" s="277"/>
      <c r="Q60" s="277"/>
      <c r="R60" s="277"/>
      <c r="S60" s="277"/>
      <c r="T60" s="277"/>
      <c r="U60" s="277"/>
      <c r="V60" s="277"/>
    </row>
    <row r="61" spans="2:22" ht="15">
      <c r="B61" s="277"/>
      <c r="C61" s="277"/>
      <c r="D61" s="277"/>
      <c r="E61" s="277"/>
      <c r="F61" s="277"/>
      <c r="G61" s="277"/>
      <c r="H61" s="277"/>
      <c r="I61" s="277"/>
      <c r="J61" s="277"/>
      <c r="K61" s="277"/>
      <c r="L61" s="277"/>
      <c r="M61" s="277"/>
      <c r="N61" s="277"/>
      <c r="O61" s="277"/>
      <c r="P61" s="277"/>
      <c r="Q61" s="277"/>
      <c r="R61" s="277"/>
      <c r="S61" s="277"/>
      <c r="T61" s="277"/>
      <c r="U61" s="277"/>
      <c r="V61" s="277"/>
    </row>
    <row r="62" spans="2:22" ht="15">
      <c r="B62" s="277"/>
      <c r="C62" s="277"/>
      <c r="D62" s="277"/>
      <c r="E62" s="277"/>
      <c r="F62" s="277"/>
      <c r="G62" s="277"/>
      <c r="H62" s="277"/>
      <c r="I62" s="277"/>
      <c r="J62" s="277"/>
      <c r="K62" s="277"/>
      <c r="L62" s="277"/>
      <c r="M62" s="277"/>
      <c r="N62" s="277"/>
      <c r="O62" s="277"/>
      <c r="P62" s="277"/>
      <c r="Q62" s="277"/>
      <c r="R62" s="277"/>
      <c r="S62" s="277"/>
      <c r="T62" s="277"/>
      <c r="U62" s="277"/>
      <c r="V62" s="277"/>
    </row>
    <row r="63" spans="2:22" ht="15">
      <c r="B63" s="277"/>
      <c r="C63" s="277"/>
      <c r="D63" s="277"/>
      <c r="E63" s="277"/>
      <c r="F63" s="277"/>
      <c r="G63" s="277"/>
      <c r="H63" s="277"/>
      <c r="I63" s="277"/>
      <c r="J63" s="277"/>
      <c r="K63" s="277"/>
      <c r="L63" s="277"/>
      <c r="M63" s="277"/>
      <c r="N63" s="277"/>
      <c r="O63" s="277"/>
      <c r="P63" s="277"/>
      <c r="Q63" s="277"/>
      <c r="R63" s="277"/>
      <c r="S63" s="277"/>
      <c r="T63" s="277"/>
      <c r="U63" s="277"/>
      <c r="V63" s="277"/>
    </row>
    <row r="64" spans="2:22" ht="15">
      <c r="B64" s="277"/>
      <c r="C64" s="277"/>
      <c r="D64" s="277"/>
      <c r="E64" s="277"/>
      <c r="F64" s="277"/>
      <c r="G64" s="277"/>
      <c r="H64" s="277"/>
      <c r="I64" s="277"/>
      <c r="J64" s="277"/>
      <c r="K64" s="277"/>
      <c r="L64" s="277"/>
      <c r="M64" s="277"/>
      <c r="N64" s="277"/>
      <c r="O64" s="277"/>
      <c r="P64" s="277"/>
      <c r="Q64" s="277"/>
      <c r="R64" s="277"/>
      <c r="S64" s="277"/>
      <c r="T64" s="277"/>
      <c r="U64" s="277"/>
      <c r="V64" s="277"/>
    </row>
    <row r="65" spans="2:22" ht="15">
      <c r="B65" s="277"/>
      <c r="C65" s="277"/>
      <c r="D65" s="277"/>
      <c r="E65" s="277"/>
      <c r="F65" s="277"/>
      <c r="G65" s="277"/>
      <c r="H65" s="277"/>
      <c r="I65" s="277"/>
      <c r="J65" s="277"/>
      <c r="K65" s="277"/>
      <c r="L65" s="277"/>
      <c r="M65" s="277"/>
      <c r="N65" s="277"/>
      <c r="O65" s="277"/>
      <c r="P65" s="277"/>
      <c r="Q65" s="277"/>
      <c r="R65" s="277"/>
      <c r="S65" s="277"/>
      <c r="T65" s="277"/>
      <c r="U65" s="277"/>
      <c r="V65" s="277"/>
    </row>
    <row r="66" spans="2:22" ht="15">
      <c r="B66" s="277"/>
      <c r="C66" s="277"/>
      <c r="D66" s="277"/>
      <c r="E66" s="277"/>
      <c r="F66" s="277"/>
      <c r="G66" s="277"/>
      <c r="H66" s="277"/>
      <c r="I66" s="277"/>
      <c r="J66" s="277"/>
      <c r="K66" s="277"/>
      <c r="L66" s="277"/>
      <c r="M66" s="277"/>
      <c r="N66" s="277"/>
      <c r="O66" s="277"/>
      <c r="P66" s="277"/>
      <c r="Q66" s="277"/>
      <c r="R66" s="277"/>
      <c r="S66" s="277"/>
      <c r="T66" s="277"/>
      <c r="U66" s="277"/>
      <c r="V66" s="277"/>
    </row>
    <row r="67" spans="2:22" ht="15">
      <c r="B67" s="277"/>
      <c r="C67" s="277"/>
      <c r="D67" s="277"/>
      <c r="E67" s="277"/>
      <c r="F67" s="277"/>
      <c r="G67" s="277"/>
      <c r="H67" s="277"/>
      <c r="I67" s="277"/>
      <c r="J67" s="277"/>
      <c r="K67" s="277"/>
      <c r="L67" s="277"/>
      <c r="M67" s="277"/>
      <c r="N67" s="277"/>
      <c r="O67" s="277"/>
      <c r="P67" s="277"/>
      <c r="Q67" s="277"/>
      <c r="R67" s="277"/>
      <c r="S67" s="277"/>
      <c r="T67" s="277"/>
      <c r="U67" s="277"/>
      <c r="V67" s="277"/>
    </row>
  </sheetData>
  <sheetProtection/>
  <mergeCells count="260">
    <mergeCell ref="A4:E4"/>
    <mergeCell ref="A5:E5"/>
    <mergeCell ref="F4:M4"/>
    <mergeCell ref="F5:M5"/>
    <mergeCell ref="F2:M3"/>
    <mergeCell ref="N2:Q3"/>
    <mergeCell ref="N4:Q4"/>
    <mergeCell ref="N5:Q5"/>
    <mergeCell ref="R2:U3"/>
    <mergeCell ref="I7:AU7"/>
    <mergeCell ref="A1:AU1"/>
    <mergeCell ref="A10:AU10"/>
    <mergeCell ref="F11:M12"/>
    <mergeCell ref="A13:E13"/>
    <mergeCell ref="F13:M13"/>
    <mergeCell ref="N11:P12"/>
    <mergeCell ref="N13:P13"/>
    <mergeCell ref="Q11:S12"/>
    <mergeCell ref="Q13:S13"/>
    <mergeCell ref="AD4:AQ4"/>
    <mergeCell ref="AD2:AQ3"/>
    <mergeCell ref="AD5:AQ5"/>
    <mergeCell ref="AR2:AU3"/>
    <mergeCell ref="AR4:AU4"/>
    <mergeCell ref="AR5:AU5"/>
    <mergeCell ref="R4:U4"/>
    <mergeCell ref="R5:U5"/>
    <mergeCell ref="V2:Y3"/>
    <mergeCell ref="V4:Y4"/>
    <mergeCell ref="V5:Y5"/>
    <mergeCell ref="Z2:AC3"/>
    <mergeCell ref="Z4:AC4"/>
    <mergeCell ref="Z5:AC5"/>
    <mergeCell ref="AE11:AL12"/>
    <mergeCell ref="AM11:AZ12"/>
    <mergeCell ref="BA11:BD12"/>
    <mergeCell ref="AM13:AZ13"/>
    <mergeCell ref="BA13:BD13"/>
    <mergeCell ref="T11:V12"/>
    <mergeCell ref="T13:V13"/>
    <mergeCell ref="W11:AD12"/>
    <mergeCell ref="W13:AD13"/>
    <mergeCell ref="AC14:AE14"/>
    <mergeCell ref="AE13:AL13"/>
    <mergeCell ref="AM19:AZ19"/>
    <mergeCell ref="AR14:AT14"/>
    <mergeCell ref="AO14:AQ14"/>
    <mergeCell ref="AO15:AQ15"/>
    <mergeCell ref="AC15:AE15"/>
    <mergeCell ref="AI14:AK14"/>
    <mergeCell ref="AI15:AK15"/>
    <mergeCell ref="AL14:AN14"/>
    <mergeCell ref="BA19:BD19"/>
    <mergeCell ref="A25:E25"/>
    <mergeCell ref="F25:M25"/>
    <mergeCell ref="N25:P25"/>
    <mergeCell ref="Q25:S25"/>
    <mergeCell ref="T25:V25"/>
    <mergeCell ref="W25:AD25"/>
    <mergeCell ref="AE25:AL25"/>
    <mergeCell ref="AM25:AZ25"/>
    <mergeCell ref="A19:E19"/>
    <mergeCell ref="F19:M19"/>
    <mergeCell ref="N19:P19"/>
    <mergeCell ref="Q19:S19"/>
    <mergeCell ref="T19:V19"/>
    <mergeCell ref="AE19:AL19"/>
    <mergeCell ref="W19:AD19"/>
    <mergeCell ref="A46:E46"/>
    <mergeCell ref="A47:E47"/>
    <mergeCell ref="A48:E48"/>
    <mergeCell ref="A49:E49"/>
    <mergeCell ref="I37:AU37"/>
    <mergeCell ref="A41:AU41"/>
    <mergeCell ref="A44:E44"/>
    <mergeCell ref="A45:E45"/>
    <mergeCell ref="F46:V46"/>
    <mergeCell ref="F47:V47"/>
    <mergeCell ref="BA25:BD25"/>
    <mergeCell ref="A31:E31"/>
    <mergeCell ref="F31:M31"/>
    <mergeCell ref="N31:P31"/>
    <mergeCell ref="Q31:S31"/>
    <mergeCell ref="T31:V31"/>
    <mergeCell ref="W31:AD31"/>
    <mergeCell ref="AE31:AL31"/>
    <mergeCell ref="AM31:AZ31"/>
    <mergeCell ref="BA31:BD31"/>
    <mergeCell ref="B62:V62"/>
    <mergeCell ref="B63:V63"/>
    <mergeCell ref="B64:V64"/>
    <mergeCell ref="B65:V65"/>
    <mergeCell ref="B66:V66"/>
    <mergeCell ref="B67:V67"/>
    <mergeCell ref="B56:V56"/>
    <mergeCell ref="B57:V57"/>
    <mergeCell ref="B58:V58"/>
    <mergeCell ref="B59:V59"/>
    <mergeCell ref="B60:V60"/>
    <mergeCell ref="B61:V61"/>
    <mergeCell ref="X56:AU56"/>
    <mergeCell ref="X57:AU57"/>
    <mergeCell ref="X58:AU58"/>
    <mergeCell ref="N14:P14"/>
    <mergeCell ref="N15:P15"/>
    <mergeCell ref="Q14:S14"/>
    <mergeCell ref="Q15:S15"/>
    <mergeCell ref="T14:V14"/>
    <mergeCell ref="T15:V15"/>
    <mergeCell ref="W14:Y14"/>
    <mergeCell ref="F50:V50"/>
    <mergeCell ref="F51:V51"/>
    <mergeCell ref="F42:V43"/>
    <mergeCell ref="A53:AU53"/>
    <mergeCell ref="B55:V55"/>
    <mergeCell ref="X55:AU55"/>
    <mergeCell ref="A50:E50"/>
    <mergeCell ref="A51:E51"/>
    <mergeCell ref="F44:V44"/>
    <mergeCell ref="F45:V45"/>
    <mergeCell ref="F48:V48"/>
    <mergeCell ref="F49:V49"/>
    <mergeCell ref="AL16:AN16"/>
    <mergeCell ref="AO16:AQ16"/>
    <mergeCell ref="AR15:AV15"/>
    <mergeCell ref="AR16:AV16"/>
    <mergeCell ref="N16:P16"/>
    <mergeCell ref="T16:V16"/>
    <mergeCell ref="N21:P21"/>
    <mergeCell ref="Q21:S21"/>
    <mergeCell ref="AL15:AN15"/>
    <mergeCell ref="Q16:S16"/>
    <mergeCell ref="W16:Y16"/>
    <mergeCell ref="Z16:AB16"/>
    <mergeCell ref="AC16:AE16"/>
    <mergeCell ref="AF16:AH16"/>
    <mergeCell ref="AI16:AK16"/>
    <mergeCell ref="N20:P20"/>
    <mergeCell ref="Q20:S20"/>
    <mergeCell ref="T20:V20"/>
    <mergeCell ref="W20:Y20"/>
    <mergeCell ref="Z20:AB20"/>
    <mergeCell ref="AF14:AH14"/>
    <mergeCell ref="AF15:AH15"/>
    <mergeCell ref="W15:Y15"/>
    <mergeCell ref="Z14:AB14"/>
    <mergeCell ref="Z15:AB15"/>
    <mergeCell ref="AE23:AL24"/>
    <mergeCell ref="AM23:AZ24"/>
    <mergeCell ref="AR20:AT20"/>
    <mergeCell ref="AC20:AE20"/>
    <mergeCell ref="AC21:AE21"/>
    <mergeCell ref="AF21:AH21"/>
    <mergeCell ref="AI21:AK21"/>
    <mergeCell ref="AL21:AN21"/>
    <mergeCell ref="AO21:AQ21"/>
    <mergeCell ref="AR21:AV21"/>
    <mergeCell ref="AF20:AH20"/>
    <mergeCell ref="AI20:AK20"/>
    <mergeCell ref="AL20:AN20"/>
    <mergeCell ref="AO20:AQ20"/>
    <mergeCell ref="T21:V21"/>
    <mergeCell ref="W21:Y21"/>
    <mergeCell ref="Z21:AB21"/>
    <mergeCell ref="Z26:AB26"/>
    <mergeCell ref="N22:P22"/>
    <mergeCell ref="Q22:S22"/>
    <mergeCell ref="T22:V22"/>
    <mergeCell ref="W22:Y22"/>
    <mergeCell ref="Z22:AB22"/>
    <mergeCell ref="N23:P24"/>
    <mergeCell ref="Q23:S24"/>
    <mergeCell ref="T23:V24"/>
    <mergeCell ref="W23:AD24"/>
    <mergeCell ref="N27:P27"/>
    <mergeCell ref="Q27:S27"/>
    <mergeCell ref="Z27:AB27"/>
    <mergeCell ref="AC27:AE27"/>
    <mergeCell ref="AF22:AH22"/>
    <mergeCell ref="AI22:AK22"/>
    <mergeCell ref="N26:P26"/>
    <mergeCell ref="Q26:S26"/>
    <mergeCell ref="T26:V26"/>
    <mergeCell ref="W26:Y26"/>
    <mergeCell ref="Z32:AB32"/>
    <mergeCell ref="AC32:AE32"/>
    <mergeCell ref="AF32:AH32"/>
    <mergeCell ref="AI32:AK32"/>
    <mergeCell ref="AR27:AV27"/>
    <mergeCell ref="N28:P28"/>
    <mergeCell ref="Q28:S28"/>
    <mergeCell ref="T28:V28"/>
    <mergeCell ref="W28:Y28"/>
    <mergeCell ref="Z28:AB28"/>
    <mergeCell ref="AR32:AT32"/>
    <mergeCell ref="N33:P33"/>
    <mergeCell ref="Q33:S33"/>
    <mergeCell ref="T33:V33"/>
    <mergeCell ref="W33:Y33"/>
    <mergeCell ref="Z33:AB33"/>
    <mergeCell ref="N32:P32"/>
    <mergeCell ref="Q32:S32"/>
    <mergeCell ref="AL32:AN32"/>
    <mergeCell ref="AO32:AQ32"/>
    <mergeCell ref="T32:V32"/>
    <mergeCell ref="W32:Y32"/>
    <mergeCell ref="AF34:AH34"/>
    <mergeCell ref="AI34:AK34"/>
    <mergeCell ref="AL34:AN34"/>
    <mergeCell ref="AO34:AQ34"/>
    <mergeCell ref="Z34:AB34"/>
    <mergeCell ref="AC34:AE34"/>
    <mergeCell ref="AC33:AE33"/>
    <mergeCell ref="AF33:AH33"/>
    <mergeCell ref="AR34:AV34"/>
    <mergeCell ref="N17:P18"/>
    <mergeCell ref="Q17:S18"/>
    <mergeCell ref="T17:V18"/>
    <mergeCell ref="W17:AD18"/>
    <mergeCell ref="AE17:AL18"/>
    <mergeCell ref="N34:P34"/>
    <mergeCell ref="Q34:S34"/>
    <mergeCell ref="T34:V34"/>
    <mergeCell ref="W34:Y34"/>
    <mergeCell ref="AI33:AK33"/>
    <mergeCell ref="AL33:AN33"/>
    <mergeCell ref="AO33:AQ33"/>
    <mergeCell ref="AR33:AV33"/>
    <mergeCell ref="BA23:BD24"/>
    <mergeCell ref="BA29:BD30"/>
    <mergeCell ref="AI28:AK28"/>
    <mergeCell ref="AL28:AN28"/>
    <mergeCell ref="AL27:AN27"/>
    <mergeCell ref="AO27:AQ27"/>
    <mergeCell ref="N29:P30"/>
    <mergeCell ref="Q29:S30"/>
    <mergeCell ref="T29:V30"/>
    <mergeCell ref="W29:AD30"/>
    <mergeCell ref="AE29:AL30"/>
    <mergeCell ref="AM29:AZ30"/>
    <mergeCell ref="AM17:AZ18"/>
    <mergeCell ref="BA17:BD18"/>
    <mergeCell ref="AF27:AH27"/>
    <mergeCell ref="AI27:AK27"/>
    <mergeCell ref="AC28:AE28"/>
    <mergeCell ref="AF28:AH28"/>
    <mergeCell ref="AL22:AN22"/>
    <mergeCell ref="AO22:AQ22"/>
    <mergeCell ref="AR22:AV22"/>
    <mergeCell ref="AC22:AE22"/>
    <mergeCell ref="T27:V27"/>
    <mergeCell ref="W27:Y27"/>
    <mergeCell ref="AO28:AQ28"/>
    <mergeCell ref="AR28:AV28"/>
    <mergeCell ref="AC26:AE26"/>
    <mergeCell ref="AF26:AH26"/>
    <mergeCell ref="AI26:AK26"/>
    <mergeCell ref="AL26:AN26"/>
    <mergeCell ref="AO26:AQ26"/>
    <mergeCell ref="AR26:AT26"/>
  </mergeCells>
  <dataValidations count="5">
    <dataValidation type="list" allowBlank="1" showInputMessage="1" showErrorMessage="1" sqref="F4:M4">
      <formula1>ArmorList</formula1>
    </dataValidation>
    <dataValidation type="list" allowBlank="1" showInputMessage="1" showErrorMessage="1" sqref="F5:M5">
      <formula1>ShieldList</formula1>
    </dataValidation>
    <dataValidation type="list" allowBlank="1" showInputMessage="1" showErrorMessage="1" sqref="AD4:AQ4">
      <formula1>ArmorMagic</formula1>
    </dataValidation>
    <dataValidation type="list" allowBlank="1" showInputMessage="1" showErrorMessage="1" sqref="F13:M13 F19:M19 F25:M25 F31:M31">
      <formula1>WeaponList</formula1>
    </dataValidation>
    <dataValidation type="list" allowBlank="1" showInputMessage="1" showErrorMessage="1" sqref="AM13:AZ13 AM19:AZ19 AM25:AZ25 AM31:AZ31">
      <formula1>WeaponProperties</formula1>
    </dataValidation>
  </dataValidations>
  <printOptions/>
  <pageMargins left="0.7" right="0.7" top="0.75" bottom="0.75" header="0.3" footer="0.3"/>
  <pageSetup horizontalDpi="600" verticalDpi="600" orientation="portrait" r:id="rId2"/>
  <legacyDrawing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CV150"/>
  <sheetViews>
    <sheetView showGridLines="0" zoomScale="50" zoomScaleNormal="50" zoomScalePageLayoutView="0" workbookViewId="0" topLeftCell="A1">
      <selection activeCell="A1" sqref="A1:BU4"/>
    </sheetView>
  </sheetViews>
  <sheetFormatPr defaultColWidth="2.57421875" defaultRowHeight="15"/>
  <cols>
    <col min="1" max="16384" width="2.57421875" style="1" customWidth="1"/>
  </cols>
  <sheetData>
    <row r="1" spans="1:100" ht="12.75" customHeight="1" thickTop="1">
      <c r="A1" s="510" t="s">
        <v>382</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511"/>
      <c r="AM1" s="511"/>
      <c r="AN1" s="511"/>
      <c r="AO1" s="511"/>
      <c r="AP1" s="511"/>
      <c r="AQ1" s="511"/>
      <c r="AR1" s="511"/>
      <c r="AS1" s="511"/>
      <c r="AT1" s="511"/>
      <c r="AU1" s="511"/>
      <c r="AV1" s="511"/>
      <c r="AW1" s="511"/>
      <c r="AX1" s="511"/>
      <c r="AY1" s="511"/>
      <c r="AZ1" s="511"/>
      <c r="BA1" s="511"/>
      <c r="BB1" s="511"/>
      <c r="BC1" s="511"/>
      <c r="BD1" s="511"/>
      <c r="BE1" s="511"/>
      <c r="BF1" s="511"/>
      <c r="BG1" s="511"/>
      <c r="BH1" s="511"/>
      <c r="BI1" s="511"/>
      <c r="BJ1" s="511"/>
      <c r="BK1" s="511"/>
      <c r="BL1" s="511"/>
      <c r="BM1" s="511"/>
      <c r="BN1" s="511"/>
      <c r="BO1" s="511"/>
      <c r="BP1" s="511"/>
      <c r="BQ1" s="511"/>
      <c r="BR1" s="511"/>
      <c r="BS1" s="511"/>
      <c r="BT1" s="511"/>
      <c r="BU1" s="511"/>
      <c r="BV1" s="29"/>
      <c r="BW1" s="29"/>
      <c r="BX1" s="29"/>
      <c r="BY1" s="29"/>
      <c r="BZ1" s="29"/>
      <c r="CA1" s="30"/>
      <c r="CB1" s="30"/>
      <c r="CC1" s="30"/>
      <c r="CD1" s="30"/>
      <c r="CE1" s="30"/>
      <c r="CF1" s="30"/>
      <c r="CG1" s="516" t="s">
        <v>383</v>
      </c>
      <c r="CH1" s="516"/>
      <c r="CI1" s="516"/>
      <c r="CJ1" s="516"/>
      <c r="CK1" s="516"/>
      <c r="CL1" s="516"/>
      <c r="CM1" s="516"/>
      <c r="CN1" s="516"/>
      <c r="CO1" s="516"/>
      <c r="CP1" s="516"/>
      <c r="CQ1" s="516"/>
      <c r="CR1" s="516"/>
      <c r="CS1" s="516"/>
      <c r="CT1" s="516"/>
      <c r="CU1" s="516"/>
      <c r="CV1" s="517"/>
    </row>
    <row r="2" spans="1:100" ht="12.75" customHeight="1">
      <c r="A2" s="512"/>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513"/>
      <c r="AP2" s="513"/>
      <c r="AQ2" s="513"/>
      <c r="AR2" s="513"/>
      <c r="AS2" s="513"/>
      <c r="AT2" s="513"/>
      <c r="AU2" s="513"/>
      <c r="AV2" s="513"/>
      <c r="AW2" s="513"/>
      <c r="AX2" s="513"/>
      <c r="AY2" s="513"/>
      <c r="AZ2" s="513"/>
      <c r="BA2" s="513"/>
      <c r="BB2" s="513"/>
      <c r="BC2" s="513"/>
      <c r="BD2" s="513"/>
      <c r="BE2" s="513"/>
      <c r="BF2" s="513"/>
      <c r="BG2" s="513"/>
      <c r="BH2" s="513"/>
      <c r="BI2" s="513"/>
      <c r="BJ2" s="513"/>
      <c r="BK2" s="513"/>
      <c r="BL2" s="513"/>
      <c r="BM2" s="513"/>
      <c r="BN2" s="513"/>
      <c r="BO2" s="513"/>
      <c r="BP2" s="513"/>
      <c r="BQ2" s="513"/>
      <c r="BR2" s="513"/>
      <c r="BS2" s="513"/>
      <c r="BT2" s="513"/>
      <c r="BU2" s="513"/>
      <c r="BV2" s="31"/>
      <c r="BW2" s="31"/>
      <c r="BX2" s="31"/>
      <c r="BY2" s="31"/>
      <c r="BZ2" s="31"/>
      <c r="CA2" s="32"/>
      <c r="CB2" s="32"/>
      <c r="CC2" s="32"/>
      <c r="CD2" s="32"/>
      <c r="CE2" s="32"/>
      <c r="CF2" s="32"/>
      <c r="CG2" s="518"/>
      <c r="CH2" s="518"/>
      <c r="CI2" s="518"/>
      <c r="CJ2" s="518"/>
      <c r="CK2" s="518"/>
      <c r="CL2" s="518"/>
      <c r="CM2" s="518"/>
      <c r="CN2" s="518"/>
      <c r="CO2" s="518"/>
      <c r="CP2" s="518"/>
      <c r="CQ2" s="518"/>
      <c r="CR2" s="518"/>
      <c r="CS2" s="518"/>
      <c r="CT2" s="518"/>
      <c r="CU2" s="518"/>
      <c r="CV2" s="519"/>
    </row>
    <row r="3" spans="1:100" ht="12.75" customHeight="1">
      <c r="A3" s="512"/>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513"/>
      <c r="BB3" s="513"/>
      <c r="BC3" s="513"/>
      <c r="BD3" s="513"/>
      <c r="BE3" s="513"/>
      <c r="BF3" s="513"/>
      <c r="BG3" s="513"/>
      <c r="BH3" s="513"/>
      <c r="BI3" s="513"/>
      <c r="BJ3" s="513"/>
      <c r="BK3" s="513"/>
      <c r="BL3" s="513"/>
      <c r="BM3" s="513"/>
      <c r="BN3" s="513"/>
      <c r="BO3" s="513"/>
      <c r="BP3" s="513"/>
      <c r="BQ3" s="513"/>
      <c r="BR3" s="513"/>
      <c r="BS3" s="513"/>
      <c r="BT3" s="513"/>
      <c r="BU3" s="513"/>
      <c r="BV3" s="33"/>
      <c r="BW3" s="33"/>
      <c r="BX3" s="33"/>
      <c r="BY3" s="33"/>
      <c r="BZ3" s="33"/>
      <c r="CA3" s="520">
        <f>IF(Basics!E3="","",Basics!E3)</f>
      </c>
      <c r="CB3" s="520"/>
      <c r="CC3" s="520"/>
      <c r="CD3" s="520"/>
      <c r="CE3" s="520"/>
      <c r="CF3" s="520"/>
      <c r="CG3" s="520"/>
      <c r="CH3" s="520"/>
      <c r="CI3" s="520"/>
      <c r="CJ3" s="520"/>
      <c r="CK3" s="520"/>
      <c r="CL3" s="520"/>
      <c r="CM3" s="520"/>
      <c r="CN3" s="520"/>
      <c r="CO3" s="520"/>
      <c r="CP3" s="520"/>
      <c r="CQ3" s="520"/>
      <c r="CR3" s="520"/>
      <c r="CS3" s="520"/>
      <c r="CT3" s="520"/>
      <c r="CU3" s="520"/>
      <c r="CV3" s="521"/>
    </row>
    <row r="4" spans="1:100" ht="12.75" customHeight="1">
      <c r="A4" s="514"/>
      <c r="B4" s="515"/>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c r="BO4" s="515"/>
      <c r="BP4" s="515"/>
      <c r="BQ4" s="515"/>
      <c r="BR4" s="515"/>
      <c r="BS4" s="515"/>
      <c r="BT4" s="515"/>
      <c r="BU4" s="515"/>
      <c r="BV4" s="34" t="s">
        <v>384</v>
      </c>
      <c r="BW4" s="35"/>
      <c r="BX4" s="35"/>
      <c r="BY4" s="35"/>
      <c r="BZ4" s="35"/>
      <c r="CA4" s="522"/>
      <c r="CB4" s="522"/>
      <c r="CC4" s="522"/>
      <c r="CD4" s="522"/>
      <c r="CE4" s="522"/>
      <c r="CF4" s="522"/>
      <c r="CG4" s="522"/>
      <c r="CH4" s="522"/>
      <c r="CI4" s="522"/>
      <c r="CJ4" s="522"/>
      <c r="CK4" s="522"/>
      <c r="CL4" s="522"/>
      <c r="CM4" s="522"/>
      <c r="CN4" s="522"/>
      <c r="CO4" s="522"/>
      <c r="CP4" s="522"/>
      <c r="CQ4" s="522"/>
      <c r="CR4" s="522"/>
      <c r="CS4" s="522"/>
      <c r="CT4" s="522"/>
      <c r="CU4" s="522"/>
      <c r="CV4" s="523"/>
    </row>
    <row r="5" spans="1:100" ht="12.75" customHeight="1">
      <c r="A5" s="36"/>
      <c r="B5" s="508">
        <f>IF(Basics!$E$2="","",Basics!$E$2)</f>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11"/>
      <c r="AH5" s="524">
        <f>IF(Basics!$E$5="","",Basics!$E$5)</f>
      </c>
      <c r="AI5" s="524"/>
      <c r="AJ5" s="524"/>
      <c r="AK5" s="524"/>
      <c r="AL5" s="524"/>
      <c r="AM5" s="11"/>
      <c r="AN5" s="508">
        <f>IF(Basics!$E$4="","",Basics!$E$4)</f>
      </c>
      <c r="AO5" s="508"/>
      <c r="AP5" s="508"/>
      <c r="AQ5" s="508"/>
      <c r="AR5" s="508"/>
      <c r="AS5" s="508"/>
      <c r="AT5" s="508"/>
      <c r="AU5" s="508"/>
      <c r="AV5" s="508"/>
      <c r="AW5" s="508"/>
      <c r="AX5" s="508"/>
      <c r="AY5" s="508"/>
      <c r="AZ5" s="508"/>
      <c r="BA5" s="11"/>
      <c r="BB5" s="526"/>
      <c r="BC5" s="526"/>
      <c r="BD5" s="526"/>
      <c r="BE5" s="526"/>
      <c r="BF5" s="526"/>
      <c r="BG5" s="526"/>
      <c r="BH5" s="526"/>
      <c r="BI5" s="526"/>
      <c r="BJ5" s="526"/>
      <c r="BK5" s="526"/>
      <c r="BL5" s="526"/>
      <c r="BM5" s="526"/>
      <c r="BN5" s="526"/>
      <c r="BO5" s="526"/>
      <c r="BP5" s="526"/>
      <c r="BQ5" s="526"/>
      <c r="BR5" s="11"/>
      <c r="BS5" s="526"/>
      <c r="BT5" s="526"/>
      <c r="BU5" s="526"/>
      <c r="BV5" s="526"/>
      <c r="BW5" s="526"/>
      <c r="BX5" s="526"/>
      <c r="BY5" s="526"/>
      <c r="BZ5" s="526"/>
      <c r="CA5" s="526"/>
      <c r="CB5" s="526"/>
      <c r="CC5" s="526"/>
      <c r="CD5" s="526"/>
      <c r="CE5" s="526"/>
      <c r="CF5" s="526"/>
      <c r="CG5" s="526"/>
      <c r="CH5" s="526"/>
      <c r="CI5" s="11"/>
      <c r="CJ5" s="260"/>
      <c r="CK5" s="260"/>
      <c r="CL5" s="260"/>
      <c r="CM5" s="260"/>
      <c r="CN5" s="260"/>
      <c r="CO5" s="260"/>
      <c r="CP5" s="260"/>
      <c r="CQ5" s="260"/>
      <c r="CR5" s="260"/>
      <c r="CS5" s="260"/>
      <c r="CT5" s="260"/>
      <c r="CU5" s="260"/>
      <c r="CV5" s="37"/>
    </row>
    <row r="6" spans="1:100" ht="12.75" customHeight="1">
      <c r="A6" s="36"/>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11"/>
      <c r="AH6" s="525"/>
      <c r="AI6" s="525"/>
      <c r="AJ6" s="525"/>
      <c r="AK6" s="525"/>
      <c r="AL6" s="525"/>
      <c r="AM6" s="11"/>
      <c r="AN6" s="323"/>
      <c r="AO6" s="323"/>
      <c r="AP6" s="323"/>
      <c r="AQ6" s="323"/>
      <c r="AR6" s="323"/>
      <c r="AS6" s="323"/>
      <c r="AT6" s="323"/>
      <c r="AU6" s="323"/>
      <c r="AV6" s="323"/>
      <c r="AW6" s="323"/>
      <c r="AX6" s="323"/>
      <c r="AY6" s="323"/>
      <c r="AZ6" s="323"/>
      <c r="BA6" s="11"/>
      <c r="BB6" s="527"/>
      <c r="BC6" s="527"/>
      <c r="BD6" s="527"/>
      <c r="BE6" s="527"/>
      <c r="BF6" s="527"/>
      <c r="BG6" s="527"/>
      <c r="BH6" s="527"/>
      <c r="BI6" s="527"/>
      <c r="BJ6" s="527"/>
      <c r="BK6" s="527"/>
      <c r="BL6" s="527"/>
      <c r="BM6" s="527"/>
      <c r="BN6" s="527"/>
      <c r="BO6" s="527"/>
      <c r="BP6" s="527"/>
      <c r="BQ6" s="527"/>
      <c r="BR6" s="11"/>
      <c r="BS6" s="527"/>
      <c r="BT6" s="527"/>
      <c r="BU6" s="527"/>
      <c r="BV6" s="527"/>
      <c r="BW6" s="527"/>
      <c r="BX6" s="527"/>
      <c r="BY6" s="527"/>
      <c r="BZ6" s="527"/>
      <c r="CA6" s="527"/>
      <c r="CB6" s="527"/>
      <c r="CC6" s="527"/>
      <c r="CD6" s="527"/>
      <c r="CE6" s="527"/>
      <c r="CF6" s="527"/>
      <c r="CG6" s="527"/>
      <c r="CH6" s="527"/>
      <c r="CI6" s="11"/>
      <c r="CJ6" s="403"/>
      <c r="CK6" s="403"/>
      <c r="CL6" s="403"/>
      <c r="CM6" s="403"/>
      <c r="CN6" s="403"/>
      <c r="CO6" s="403"/>
      <c r="CP6" s="403"/>
      <c r="CQ6" s="403"/>
      <c r="CR6" s="403"/>
      <c r="CS6" s="403"/>
      <c r="CT6" s="403"/>
      <c r="CU6" s="403"/>
      <c r="CV6" s="37"/>
    </row>
    <row r="7" spans="1:100" ht="12.75" customHeight="1">
      <c r="A7" s="36"/>
      <c r="B7" s="509" t="s">
        <v>385</v>
      </c>
      <c r="C7" s="509"/>
      <c r="D7" s="509"/>
      <c r="E7" s="509"/>
      <c r="F7" s="509"/>
      <c r="G7" s="509"/>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11"/>
      <c r="AH7" s="423" t="s">
        <v>386</v>
      </c>
      <c r="AI7" s="423"/>
      <c r="AJ7" s="423"/>
      <c r="AK7" s="423"/>
      <c r="AL7" s="423"/>
      <c r="AM7" s="11"/>
      <c r="AN7" s="509" t="s">
        <v>387</v>
      </c>
      <c r="AO7" s="509"/>
      <c r="AP7" s="509"/>
      <c r="AQ7" s="509"/>
      <c r="AR7" s="509"/>
      <c r="AS7" s="509"/>
      <c r="AT7" s="509"/>
      <c r="AU7" s="509"/>
      <c r="AV7" s="509"/>
      <c r="AW7" s="509"/>
      <c r="AX7" s="509"/>
      <c r="AY7" s="509"/>
      <c r="AZ7" s="509"/>
      <c r="BA7" s="11"/>
      <c r="BB7" s="509" t="s">
        <v>388</v>
      </c>
      <c r="BC7" s="509"/>
      <c r="BD7" s="509"/>
      <c r="BE7" s="509"/>
      <c r="BF7" s="509"/>
      <c r="BG7" s="509"/>
      <c r="BH7" s="509"/>
      <c r="BI7" s="509"/>
      <c r="BJ7" s="509"/>
      <c r="BK7" s="509"/>
      <c r="BL7" s="509"/>
      <c r="BM7" s="509"/>
      <c r="BN7" s="509"/>
      <c r="BO7" s="509"/>
      <c r="BP7" s="509"/>
      <c r="BQ7" s="509"/>
      <c r="BR7" s="11"/>
      <c r="BS7" s="509" t="s">
        <v>389</v>
      </c>
      <c r="BT7" s="509"/>
      <c r="BU7" s="509"/>
      <c r="BV7" s="509"/>
      <c r="BW7" s="509"/>
      <c r="BX7" s="509"/>
      <c r="BY7" s="509"/>
      <c r="BZ7" s="509"/>
      <c r="CA7" s="509"/>
      <c r="CB7" s="509"/>
      <c r="CC7" s="509"/>
      <c r="CD7" s="509"/>
      <c r="CE7" s="509"/>
      <c r="CF7" s="509"/>
      <c r="CG7" s="509"/>
      <c r="CH7" s="509"/>
      <c r="CI7" s="11"/>
      <c r="CJ7" s="423" t="s">
        <v>390</v>
      </c>
      <c r="CK7" s="423"/>
      <c r="CL7" s="423"/>
      <c r="CM7" s="423"/>
      <c r="CN7" s="423"/>
      <c r="CO7" s="423"/>
      <c r="CP7" s="423"/>
      <c r="CQ7" s="423"/>
      <c r="CR7" s="423"/>
      <c r="CS7" s="423"/>
      <c r="CT7" s="423"/>
      <c r="CU7" s="423"/>
      <c r="CV7" s="37"/>
    </row>
    <row r="8" spans="1:100" ht="12.75" customHeight="1">
      <c r="A8" s="36"/>
      <c r="B8" s="508">
        <f>IF(Basics!E1="","",Basics!E1)</f>
      </c>
      <c r="C8" s="508"/>
      <c r="D8" s="508"/>
      <c r="E8" s="508"/>
      <c r="F8" s="508"/>
      <c r="G8" s="508"/>
      <c r="H8" s="508"/>
      <c r="I8" s="508"/>
      <c r="J8" s="508"/>
      <c r="K8" s="508"/>
      <c r="L8" s="508"/>
      <c r="M8" s="508"/>
      <c r="N8" s="11"/>
      <c r="O8" s="508">
        <f>IF(Basics!E1="","",VLOOKUP(Basics!E1,Data!A3:AI10,28,0))</f>
      </c>
      <c r="P8" s="508"/>
      <c r="Q8" s="508"/>
      <c r="R8" s="508"/>
      <c r="S8" s="508"/>
      <c r="T8" s="508"/>
      <c r="U8" s="508"/>
      <c r="V8" s="508"/>
      <c r="W8" s="508"/>
      <c r="X8" s="508"/>
      <c r="Y8" s="508"/>
      <c r="Z8" s="11"/>
      <c r="AA8" s="508">
        <f>IF(Basics!E8="","",Basics!E8)</f>
      </c>
      <c r="AB8" s="508"/>
      <c r="AC8" s="508"/>
      <c r="AD8" s="508"/>
      <c r="AE8" s="508"/>
      <c r="AF8" s="11"/>
      <c r="AG8" s="508">
        <f>IF(Basics!E6="","",Basics!E6)</f>
      </c>
      <c r="AH8" s="508"/>
      <c r="AI8" s="508"/>
      <c r="AJ8" s="508"/>
      <c r="AK8" s="508"/>
      <c r="AL8" s="11"/>
      <c r="AM8" s="508">
        <f>IF(Basics!E7="","",Basics!E7)</f>
      </c>
      <c r="AN8" s="508"/>
      <c r="AO8" s="508"/>
      <c r="AP8" s="508"/>
      <c r="AQ8" s="508"/>
      <c r="AR8" s="11"/>
      <c r="AS8" s="508">
        <f>IF(Basics!E9="","",Basics!E9)</f>
      </c>
      <c r="AT8" s="508"/>
      <c r="AU8" s="508"/>
      <c r="AV8" s="508"/>
      <c r="AW8" s="508"/>
      <c r="AX8" s="508"/>
      <c r="AY8" s="508"/>
      <c r="AZ8" s="508"/>
      <c r="BA8" s="508"/>
      <c r="BB8" s="508"/>
      <c r="BC8" s="11"/>
      <c r="BD8" s="508"/>
      <c r="BE8" s="508"/>
      <c r="BF8" s="508"/>
      <c r="BG8" s="508"/>
      <c r="BH8" s="508"/>
      <c r="BI8" s="508"/>
      <c r="BJ8" s="508"/>
      <c r="BK8" s="508"/>
      <c r="BL8" s="508"/>
      <c r="BM8" s="508"/>
      <c r="BN8" s="508"/>
      <c r="BO8" s="508"/>
      <c r="BP8" s="11"/>
      <c r="BQ8" s="508"/>
      <c r="BR8" s="508"/>
      <c r="BS8" s="508"/>
      <c r="BT8" s="508"/>
      <c r="BU8" s="508"/>
      <c r="BV8" s="508"/>
      <c r="BW8" s="508"/>
      <c r="BX8" s="508"/>
      <c r="BY8" s="508"/>
      <c r="BZ8" s="508"/>
      <c r="CA8" s="508"/>
      <c r="CB8" s="508"/>
      <c r="CC8" s="508"/>
      <c r="CD8" s="508"/>
      <c r="CE8" s="508"/>
      <c r="CF8" s="508"/>
      <c r="CG8" s="508"/>
      <c r="CH8" s="508"/>
      <c r="CI8" s="508"/>
      <c r="CJ8" s="508"/>
      <c r="CK8" s="508"/>
      <c r="CL8" s="508"/>
      <c r="CM8" s="508"/>
      <c r="CN8" s="508"/>
      <c r="CO8" s="508"/>
      <c r="CP8" s="508"/>
      <c r="CQ8" s="508"/>
      <c r="CR8" s="508"/>
      <c r="CS8" s="508"/>
      <c r="CT8" s="508"/>
      <c r="CU8" s="508"/>
      <c r="CV8" s="37"/>
    </row>
    <row r="9" spans="1:100" ht="12.75" customHeight="1">
      <c r="A9" s="36"/>
      <c r="B9" s="323"/>
      <c r="C9" s="323"/>
      <c r="D9" s="323"/>
      <c r="E9" s="323"/>
      <c r="F9" s="323"/>
      <c r="G9" s="323"/>
      <c r="H9" s="323"/>
      <c r="I9" s="323"/>
      <c r="J9" s="323"/>
      <c r="K9" s="323"/>
      <c r="L9" s="323"/>
      <c r="M9" s="323"/>
      <c r="N9" s="11"/>
      <c r="O9" s="323"/>
      <c r="P9" s="323"/>
      <c r="Q9" s="323"/>
      <c r="R9" s="323"/>
      <c r="S9" s="323"/>
      <c r="T9" s="323"/>
      <c r="U9" s="323"/>
      <c r="V9" s="323"/>
      <c r="W9" s="323"/>
      <c r="X9" s="323"/>
      <c r="Y9" s="323"/>
      <c r="Z9" s="11"/>
      <c r="AA9" s="323"/>
      <c r="AB9" s="323"/>
      <c r="AC9" s="323"/>
      <c r="AD9" s="323"/>
      <c r="AE9" s="323"/>
      <c r="AF9" s="11"/>
      <c r="AG9" s="323"/>
      <c r="AH9" s="323"/>
      <c r="AI9" s="323"/>
      <c r="AJ9" s="323"/>
      <c r="AK9" s="323"/>
      <c r="AL9" s="11"/>
      <c r="AM9" s="323"/>
      <c r="AN9" s="323"/>
      <c r="AO9" s="323"/>
      <c r="AP9" s="323"/>
      <c r="AQ9" s="323"/>
      <c r="AR9" s="11"/>
      <c r="AS9" s="323"/>
      <c r="AT9" s="323"/>
      <c r="AU9" s="323"/>
      <c r="AV9" s="323"/>
      <c r="AW9" s="323"/>
      <c r="AX9" s="323"/>
      <c r="AY9" s="323"/>
      <c r="AZ9" s="323"/>
      <c r="BA9" s="323"/>
      <c r="BB9" s="323"/>
      <c r="BC9" s="11"/>
      <c r="BD9" s="323"/>
      <c r="BE9" s="323"/>
      <c r="BF9" s="323"/>
      <c r="BG9" s="323"/>
      <c r="BH9" s="323"/>
      <c r="BI9" s="323"/>
      <c r="BJ9" s="323"/>
      <c r="BK9" s="323"/>
      <c r="BL9" s="323"/>
      <c r="BM9" s="323"/>
      <c r="BN9" s="323"/>
      <c r="BO9" s="323"/>
      <c r="BP9" s="11"/>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7"/>
    </row>
    <row r="10" spans="1:100" ht="12.75" customHeight="1" thickBot="1">
      <c r="A10" s="36"/>
      <c r="B10" s="509" t="s">
        <v>391</v>
      </c>
      <c r="C10" s="509"/>
      <c r="D10" s="509"/>
      <c r="E10" s="509"/>
      <c r="F10" s="509"/>
      <c r="G10" s="509"/>
      <c r="H10" s="509"/>
      <c r="I10" s="509"/>
      <c r="J10" s="509"/>
      <c r="K10" s="509"/>
      <c r="L10" s="509"/>
      <c r="M10" s="509"/>
      <c r="N10" s="11"/>
      <c r="O10" s="509" t="s">
        <v>392</v>
      </c>
      <c r="P10" s="509"/>
      <c r="Q10" s="509"/>
      <c r="R10" s="509"/>
      <c r="S10" s="509"/>
      <c r="T10" s="509"/>
      <c r="U10" s="509"/>
      <c r="V10" s="509"/>
      <c r="W10" s="509"/>
      <c r="X10" s="509"/>
      <c r="Y10" s="509"/>
      <c r="Z10" s="11"/>
      <c r="AA10" s="509" t="s">
        <v>393</v>
      </c>
      <c r="AB10" s="509"/>
      <c r="AC10" s="509"/>
      <c r="AD10" s="509"/>
      <c r="AE10" s="509"/>
      <c r="AF10" s="11"/>
      <c r="AG10" s="509" t="s">
        <v>25</v>
      </c>
      <c r="AH10" s="509"/>
      <c r="AI10" s="509"/>
      <c r="AJ10" s="509"/>
      <c r="AK10" s="509"/>
      <c r="AL10" s="11"/>
      <c r="AM10" s="509" t="s">
        <v>27</v>
      </c>
      <c r="AN10" s="509"/>
      <c r="AO10" s="509"/>
      <c r="AP10" s="509"/>
      <c r="AQ10" s="509"/>
      <c r="AR10" s="11"/>
      <c r="AS10" s="509" t="s">
        <v>394</v>
      </c>
      <c r="AT10" s="509"/>
      <c r="AU10" s="509"/>
      <c r="AV10" s="509"/>
      <c r="AW10" s="509"/>
      <c r="AX10" s="509"/>
      <c r="AY10" s="509"/>
      <c r="AZ10" s="509"/>
      <c r="BA10" s="509"/>
      <c r="BB10" s="509"/>
      <c r="BC10" s="11"/>
      <c r="BD10" s="509" t="s">
        <v>395</v>
      </c>
      <c r="BE10" s="509"/>
      <c r="BF10" s="509"/>
      <c r="BG10" s="509"/>
      <c r="BH10" s="509"/>
      <c r="BI10" s="509"/>
      <c r="BJ10" s="509"/>
      <c r="BK10" s="509"/>
      <c r="BL10" s="509"/>
      <c r="BM10" s="509"/>
      <c r="BN10" s="509"/>
      <c r="BO10" s="509"/>
      <c r="BP10" s="11"/>
      <c r="BQ10" s="509" t="s">
        <v>396</v>
      </c>
      <c r="BR10" s="509"/>
      <c r="BS10" s="509"/>
      <c r="BT10" s="509"/>
      <c r="BU10" s="509"/>
      <c r="BV10" s="509"/>
      <c r="BW10" s="509"/>
      <c r="BX10" s="509"/>
      <c r="BY10" s="509"/>
      <c r="BZ10" s="509"/>
      <c r="CA10" s="509"/>
      <c r="CB10" s="509"/>
      <c r="CC10" s="509"/>
      <c r="CD10" s="509"/>
      <c r="CE10" s="509"/>
      <c r="CF10" s="509"/>
      <c r="CG10" s="509"/>
      <c r="CH10" s="509"/>
      <c r="CI10" s="509"/>
      <c r="CJ10" s="509"/>
      <c r="CK10" s="509"/>
      <c r="CL10" s="509"/>
      <c r="CM10" s="509"/>
      <c r="CN10" s="509"/>
      <c r="CO10" s="509"/>
      <c r="CP10" s="509"/>
      <c r="CQ10" s="509"/>
      <c r="CR10" s="509"/>
      <c r="CS10" s="509"/>
      <c r="CT10" s="509"/>
      <c r="CU10" s="509"/>
      <c r="CV10" s="37"/>
    </row>
    <row r="11" spans="1:100" ht="12.75">
      <c r="A11" s="60"/>
      <c r="B11" s="333" t="s">
        <v>400</v>
      </c>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5"/>
      <c r="AH11" s="38"/>
      <c r="AI11" s="333" t="s">
        <v>406</v>
      </c>
      <c r="AJ11" s="334"/>
      <c r="AK11" s="334"/>
      <c r="AL11" s="334"/>
      <c r="AM11" s="334"/>
      <c r="AN11" s="334"/>
      <c r="AO11" s="334"/>
      <c r="AP11" s="334"/>
      <c r="AQ11" s="334"/>
      <c r="AR11" s="334"/>
      <c r="AS11" s="334"/>
      <c r="AT11" s="334"/>
      <c r="AU11" s="334"/>
      <c r="AV11" s="334"/>
      <c r="AW11" s="334"/>
      <c r="AX11" s="334"/>
      <c r="AY11" s="334"/>
      <c r="AZ11" s="334"/>
      <c r="BA11" s="334"/>
      <c r="BB11" s="334"/>
      <c r="BC11" s="334"/>
      <c r="BD11" s="334"/>
      <c r="BE11" s="334"/>
      <c r="BF11" s="334"/>
      <c r="BG11" s="334"/>
      <c r="BH11" s="334"/>
      <c r="BI11" s="334"/>
      <c r="BJ11" s="334"/>
      <c r="BK11" s="334"/>
      <c r="BL11" s="334"/>
      <c r="BM11" s="334"/>
      <c r="BN11" s="335"/>
      <c r="BO11" s="38"/>
      <c r="BP11" s="333" t="s">
        <v>415</v>
      </c>
      <c r="BQ11" s="334"/>
      <c r="BR11" s="334"/>
      <c r="BS11" s="334"/>
      <c r="BT11" s="334"/>
      <c r="BU11" s="334"/>
      <c r="BV11" s="334"/>
      <c r="BW11" s="334"/>
      <c r="BX11" s="334"/>
      <c r="BY11" s="334"/>
      <c r="BZ11" s="334"/>
      <c r="CA11" s="334"/>
      <c r="CB11" s="334"/>
      <c r="CC11" s="334"/>
      <c r="CD11" s="334"/>
      <c r="CE11" s="334"/>
      <c r="CF11" s="334"/>
      <c r="CG11" s="334"/>
      <c r="CH11" s="334"/>
      <c r="CI11" s="334"/>
      <c r="CJ11" s="334"/>
      <c r="CK11" s="334"/>
      <c r="CL11" s="334"/>
      <c r="CM11" s="334"/>
      <c r="CN11" s="334"/>
      <c r="CO11" s="334"/>
      <c r="CP11" s="334"/>
      <c r="CQ11" s="334"/>
      <c r="CR11" s="334"/>
      <c r="CS11" s="334"/>
      <c r="CT11" s="334"/>
      <c r="CU11" s="335"/>
      <c r="CV11" s="40"/>
    </row>
    <row r="12" spans="1:100" ht="13.5" thickBot="1">
      <c r="A12" s="60"/>
      <c r="B12" s="370"/>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2"/>
      <c r="AH12" s="38"/>
      <c r="AI12" s="370"/>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2"/>
      <c r="BO12" s="38"/>
      <c r="BP12" s="370"/>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2"/>
      <c r="CV12" s="40"/>
    </row>
    <row r="13" spans="1:100" ht="12.75" customHeight="1" thickBot="1">
      <c r="A13" s="60"/>
      <c r="B13" s="325" t="s">
        <v>401</v>
      </c>
      <c r="C13" s="325"/>
      <c r="D13" s="325"/>
      <c r="E13" s="325"/>
      <c r="F13" s="325"/>
      <c r="G13" s="38"/>
      <c r="H13" s="38"/>
      <c r="I13" s="38"/>
      <c r="J13" s="39"/>
      <c r="K13" s="39"/>
      <c r="L13" s="39"/>
      <c r="M13" s="39"/>
      <c r="N13" s="38"/>
      <c r="O13" s="39"/>
      <c r="P13" s="39"/>
      <c r="Q13" s="39"/>
      <c r="R13" s="39"/>
      <c r="S13" s="38"/>
      <c r="T13" s="325" t="s">
        <v>44</v>
      </c>
      <c r="U13" s="325"/>
      <c r="V13" s="325"/>
      <c r="W13" s="325"/>
      <c r="X13" s="38"/>
      <c r="Y13" s="325" t="s">
        <v>402</v>
      </c>
      <c r="Z13" s="325"/>
      <c r="AA13" s="325"/>
      <c r="AB13" s="325"/>
      <c r="AC13" s="38"/>
      <c r="AD13" s="325" t="s">
        <v>403</v>
      </c>
      <c r="AE13" s="325"/>
      <c r="AF13" s="325"/>
      <c r="AG13" s="325"/>
      <c r="AH13" s="38"/>
      <c r="AI13" s="325" t="s">
        <v>401</v>
      </c>
      <c r="AJ13" s="325"/>
      <c r="AK13" s="325"/>
      <c r="AL13" s="325"/>
      <c r="AM13" s="325"/>
      <c r="AN13" s="11"/>
      <c r="AO13" s="11"/>
      <c r="AP13" s="11"/>
      <c r="AQ13" s="11"/>
      <c r="AR13" s="11"/>
      <c r="AS13" s="11"/>
      <c r="AT13" s="382" t="s">
        <v>407</v>
      </c>
      <c r="AU13" s="382"/>
      <c r="AV13" s="382"/>
      <c r="AW13" s="382" t="s">
        <v>408</v>
      </c>
      <c r="AX13" s="382"/>
      <c r="AY13" s="382"/>
      <c r="AZ13" s="382" t="s">
        <v>409</v>
      </c>
      <c r="BA13" s="382"/>
      <c r="BB13" s="382"/>
      <c r="BC13" s="382" t="s">
        <v>410</v>
      </c>
      <c r="BD13" s="382"/>
      <c r="BE13" s="382"/>
      <c r="BF13" s="382" t="s">
        <v>411</v>
      </c>
      <c r="BG13" s="382"/>
      <c r="BH13" s="382"/>
      <c r="BI13" s="382" t="s">
        <v>412</v>
      </c>
      <c r="BJ13" s="382"/>
      <c r="BK13" s="382"/>
      <c r="BL13" s="382" t="s">
        <v>412</v>
      </c>
      <c r="BM13" s="382"/>
      <c r="BN13" s="382"/>
      <c r="BO13" s="38"/>
      <c r="BP13" s="325" t="s">
        <v>401</v>
      </c>
      <c r="BQ13" s="325"/>
      <c r="BR13" s="325"/>
      <c r="BS13" s="325"/>
      <c r="BT13" s="325"/>
      <c r="BU13" s="11"/>
      <c r="BV13" s="11"/>
      <c r="BW13" s="11"/>
      <c r="BX13" s="11"/>
      <c r="BY13" s="11"/>
      <c r="BZ13" s="11"/>
      <c r="CA13" s="11"/>
      <c r="CB13" s="11"/>
      <c r="CC13" s="325" t="s">
        <v>416</v>
      </c>
      <c r="CD13" s="325"/>
      <c r="CE13" s="325"/>
      <c r="CF13" s="325"/>
      <c r="CG13" s="38"/>
      <c r="CH13" s="325" t="s">
        <v>223</v>
      </c>
      <c r="CI13" s="325"/>
      <c r="CJ13" s="325"/>
      <c r="CK13" s="325"/>
      <c r="CL13" s="38"/>
      <c r="CM13" s="325" t="s">
        <v>417</v>
      </c>
      <c r="CN13" s="325"/>
      <c r="CO13" s="325"/>
      <c r="CP13" s="325"/>
      <c r="CQ13" s="38"/>
      <c r="CR13" s="325" t="s">
        <v>412</v>
      </c>
      <c r="CS13" s="325"/>
      <c r="CT13" s="325"/>
      <c r="CU13" s="325"/>
      <c r="CV13" s="40"/>
    </row>
    <row r="14" spans="1:100" ht="12.75" customHeight="1" thickBot="1">
      <c r="A14" s="60"/>
      <c r="B14" s="502">
        <f>IF(HPandDef!U10="","",HPandDef!U10)</f>
        <v>-5</v>
      </c>
      <c r="C14" s="503"/>
      <c r="D14" s="503"/>
      <c r="E14" s="503"/>
      <c r="F14" s="504"/>
      <c r="G14" s="449" t="s">
        <v>404</v>
      </c>
      <c r="H14" s="450"/>
      <c r="I14" s="450"/>
      <c r="J14" s="450"/>
      <c r="K14" s="450"/>
      <c r="L14" s="450"/>
      <c r="M14" s="450"/>
      <c r="N14" s="450"/>
      <c r="O14" s="450"/>
      <c r="P14" s="450"/>
      <c r="Q14" s="450"/>
      <c r="R14" s="450"/>
      <c r="S14" s="451"/>
      <c r="T14" s="428">
        <f>HPandDef!I10</f>
        <v>-5</v>
      </c>
      <c r="U14" s="429"/>
      <c r="V14" s="429"/>
      <c r="W14" s="446"/>
      <c r="X14" s="495"/>
      <c r="Y14" s="428">
        <f>HPandDef!E10</f>
        <v>0</v>
      </c>
      <c r="Z14" s="429"/>
      <c r="AA14" s="429"/>
      <c r="AB14" s="446"/>
      <c r="AC14" s="495"/>
      <c r="AD14" s="428">
        <f>HPandDef!M10+HPandDef!Q10</f>
        <v>0</v>
      </c>
      <c r="AE14" s="429"/>
      <c r="AF14" s="429"/>
      <c r="AG14" s="430"/>
      <c r="AH14" s="38"/>
      <c r="AI14" s="38"/>
      <c r="AJ14" s="38"/>
      <c r="AK14" s="38"/>
      <c r="AL14" s="38"/>
      <c r="AM14" s="38"/>
      <c r="AN14" s="38" t="s">
        <v>413</v>
      </c>
      <c r="AO14" s="38"/>
      <c r="AP14" s="38"/>
      <c r="AQ14" s="38"/>
      <c r="AR14" s="38"/>
      <c r="AS14" s="38"/>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
      <c r="BP14" s="500">
        <f>HPandDef!U25</f>
      </c>
      <c r="BQ14" s="456"/>
      <c r="BR14" s="456"/>
      <c r="BS14" s="456"/>
      <c r="BT14" s="457"/>
      <c r="BU14" s="449" t="s">
        <v>418</v>
      </c>
      <c r="BV14" s="450"/>
      <c r="BW14" s="450"/>
      <c r="BX14" s="450"/>
      <c r="BY14" s="450"/>
      <c r="BZ14" s="450"/>
      <c r="CA14" s="450"/>
      <c r="CB14" s="451"/>
      <c r="CC14" s="455">
        <f>HPandDef!E25</f>
      </c>
      <c r="CD14" s="456"/>
      <c r="CE14" s="456"/>
      <c r="CF14" s="457"/>
      <c r="CG14" s="495"/>
      <c r="CH14" s="497">
        <f>IF(HPandDef!I25="","",0-HPandDef!I25)</f>
        <v>0</v>
      </c>
      <c r="CI14" s="456"/>
      <c r="CJ14" s="456"/>
      <c r="CK14" s="457"/>
      <c r="CL14" s="495"/>
      <c r="CM14" s="455">
        <f>HPandDef!M25</f>
        <v>0</v>
      </c>
      <c r="CN14" s="456"/>
      <c r="CO14" s="456"/>
      <c r="CP14" s="457"/>
      <c r="CQ14" s="495"/>
      <c r="CR14" s="455">
        <f>HPandDef!Q25</f>
        <v>0</v>
      </c>
      <c r="CS14" s="456"/>
      <c r="CT14" s="456"/>
      <c r="CU14" s="498"/>
      <c r="CV14" s="40"/>
    </row>
    <row r="15" spans="1:100" ht="12.75" customHeight="1" thickBot="1">
      <c r="A15" s="60"/>
      <c r="B15" s="505"/>
      <c r="C15" s="506"/>
      <c r="D15" s="506"/>
      <c r="E15" s="506"/>
      <c r="F15" s="507"/>
      <c r="G15" s="452"/>
      <c r="H15" s="453"/>
      <c r="I15" s="453"/>
      <c r="J15" s="453"/>
      <c r="K15" s="453"/>
      <c r="L15" s="453"/>
      <c r="M15" s="453"/>
      <c r="N15" s="453"/>
      <c r="O15" s="453"/>
      <c r="P15" s="453"/>
      <c r="Q15" s="453"/>
      <c r="R15" s="453"/>
      <c r="S15" s="454"/>
      <c r="T15" s="431"/>
      <c r="U15" s="432"/>
      <c r="V15" s="432"/>
      <c r="W15" s="448"/>
      <c r="X15" s="496"/>
      <c r="Y15" s="431"/>
      <c r="Z15" s="432"/>
      <c r="AA15" s="432"/>
      <c r="AB15" s="448"/>
      <c r="AC15" s="496"/>
      <c r="AD15" s="431"/>
      <c r="AE15" s="432"/>
      <c r="AF15" s="432"/>
      <c r="AG15" s="433"/>
      <c r="AH15" s="38"/>
      <c r="AI15" s="491">
        <f>IF(HPandDef!AK13="","",HPandDef!AK13)</f>
        <v>10</v>
      </c>
      <c r="AJ15" s="462"/>
      <c r="AK15" s="462"/>
      <c r="AL15" s="462"/>
      <c r="AM15" s="489"/>
      <c r="AN15" s="449" t="s">
        <v>414</v>
      </c>
      <c r="AO15" s="450"/>
      <c r="AP15" s="450"/>
      <c r="AQ15" s="450"/>
      <c r="AR15" s="450"/>
      <c r="AS15" s="451"/>
      <c r="AT15" s="428">
        <f>HPandDef!E13</f>
        <v>10</v>
      </c>
      <c r="AU15" s="429"/>
      <c r="AV15" s="446"/>
      <c r="AW15" s="428">
        <f>HPandDef!I13+HPandDef!M13+HPandDef!Q13</f>
        <v>0</v>
      </c>
      <c r="AX15" s="429"/>
      <c r="AY15" s="446"/>
      <c r="AZ15" s="428"/>
      <c r="BA15" s="429"/>
      <c r="BB15" s="446"/>
      <c r="BC15" s="428">
        <f>HPandDef!U13</f>
        <v>0</v>
      </c>
      <c r="BD15" s="429"/>
      <c r="BE15" s="446"/>
      <c r="BF15" s="428">
        <f>HPandDef!Y13</f>
        <v>0</v>
      </c>
      <c r="BG15" s="429"/>
      <c r="BH15" s="446"/>
      <c r="BI15" s="428">
        <f>HPandDef!AC13</f>
        <v>0</v>
      </c>
      <c r="BJ15" s="429"/>
      <c r="BK15" s="446"/>
      <c r="BL15" s="428">
        <f>HPandDef!AG13</f>
        <v>0</v>
      </c>
      <c r="BM15" s="429"/>
      <c r="BN15" s="430"/>
      <c r="BO15" s="38"/>
      <c r="BP15" s="501"/>
      <c r="BQ15" s="459"/>
      <c r="BR15" s="459"/>
      <c r="BS15" s="459"/>
      <c r="BT15" s="460"/>
      <c r="BU15" s="452"/>
      <c r="BV15" s="453"/>
      <c r="BW15" s="453"/>
      <c r="BX15" s="453"/>
      <c r="BY15" s="453"/>
      <c r="BZ15" s="453"/>
      <c r="CA15" s="453"/>
      <c r="CB15" s="454"/>
      <c r="CC15" s="458"/>
      <c r="CD15" s="459"/>
      <c r="CE15" s="459"/>
      <c r="CF15" s="460"/>
      <c r="CG15" s="496"/>
      <c r="CH15" s="458"/>
      <c r="CI15" s="459"/>
      <c r="CJ15" s="459"/>
      <c r="CK15" s="460"/>
      <c r="CL15" s="496"/>
      <c r="CM15" s="458"/>
      <c r="CN15" s="459"/>
      <c r="CO15" s="459"/>
      <c r="CP15" s="460"/>
      <c r="CQ15" s="496"/>
      <c r="CR15" s="458"/>
      <c r="CS15" s="459"/>
      <c r="CT15" s="459"/>
      <c r="CU15" s="499"/>
      <c r="CV15" s="40"/>
    </row>
    <row r="16" spans="1:100" ht="12.75" customHeight="1" thickBot="1">
      <c r="A16" s="60"/>
      <c r="B16" s="443" t="s">
        <v>405</v>
      </c>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38"/>
      <c r="AI16" s="492"/>
      <c r="AJ16" s="465"/>
      <c r="AK16" s="465"/>
      <c r="AL16" s="465"/>
      <c r="AM16" s="490"/>
      <c r="AN16" s="452"/>
      <c r="AO16" s="453"/>
      <c r="AP16" s="453"/>
      <c r="AQ16" s="453"/>
      <c r="AR16" s="453"/>
      <c r="AS16" s="454"/>
      <c r="AT16" s="431"/>
      <c r="AU16" s="432"/>
      <c r="AV16" s="448"/>
      <c r="AW16" s="431"/>
      <c r="AX16" s="432"/>
      <c r="AY16" s="448"/>
      <c r="AZ16" s="431"/>
      <c r="BA16" s="432"/>
      <c r="BB16" s="448"/>
      <c r="BC16" s="431"/>
      <c r="BD16" s="432"/>
      <c r="BE16" s="448"/>
      <c r="BF16" s="431"/>
      <c r="BG16" s="432"/>
      <c r="BH16" s="448"/>
      <c r="BI16" s="431"/>
      <c r="BJ16" s="432"/>
      <c r="BK16" s="448"/>
      <c r="BL16" s="431"/>
      <c r="BM16" s="432"/>
      <c r="BN16" s="433"/>
      <c r="BO16" s="38"/>
      <c r="BP16" s="443" t="s">
        <v>419</v>
      </c>
      <c r="BQ16" s="443"/>
      <c r="BR16" s="443"/>
      <c r="BS16" s="443"/>
      <c r="BT16" s="443"/>
      <c r="BU16" s="443"/>
      <c r="BV16" s="443"/>
      <c r="BW16" s="443"/>
      <c r="BX16" s="443"/>
      <c r="BY16" s="443"/>
      <c r="BZ16" s="443"/>
      <c r="CA16" s="443"/>
      <c r="CB16" s="443"/>
      <c r="CC16" s="443"/>
      <c r="CD16" s="443"/>
      <c r="CE16" s="443"/>
      <c r="CF16" s="443"/>
      <c r="CG16" s="443"/>
      <c r="CH16" s="443"/>
      <c r="CI16" s="443"/>
      <c r="CJ16" s="443"/>
      <c r="CK16" s="443"/>
      <c r="CL16" s="443"/>
      <c r="CM16" s="443"/>
      <c r="CN16" s="443"/>
      <c r="CO16" s="443"/>
      <c r="CP16" s="443"/>
      <c r="CQ16" s="443"/>
      <c r="CR16" s="443"/>
      <c r="CS16" s="443"/>
      <c r="CT16" s="443"/>
      <c r="CU16" s="443"/>
      <c r="CV16" s="40"/>
    </row>
    <row r="17" spans="1:100" ht="12.75" customHeight="1">
      <c r="A17" s="60"/>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443" t="s">
        <v>405</v>
      </c>
      <c r="AJ17" s="443"/>
      <c r="AK17" s="443"/>
      <c r="AL17" s="443"/>
      <c r="AM17" s="443"/>
      <c r="AN17" s="443"/>
      <c r="AO17" s="443"/>
      <c r="AP17" s="443"/>
      <c r="AQ17" s="443"/>
      <c r="AR17" s="443"/>
      <c r="AS17" s="443"/>
      <c r="AT17" s="443"/>
      <c r="AU17" s="443"/>
      <c r="AV17" s="443"/>
      <c r="AW17" s="443"/>
      <c r="AX17" s="443"/>
      <c r="AY17" s="443"/>
      <c r="AZ17" s="443"/>
      <c r="BA17" s="443"/>
      <c r="BB17" s="443"/>
      <c r="BC17" s="443"/>
      <c r="BD17" s="443"/>
      <c r="BE17" s="443"/>
      <c r="BF17" s="443"/>
      <c r="BG17" s="443"/>
      <c r="BH17" s="443"/>
      <c r="BI17" s="443"/>
      <c r="BJ17" s="443"/>
      <c r="BK17" s="443"/>
      <c r="BL17" s="443"/>
      <c r="BM17" s="443"/>
      <c r="BN17" s="443"/>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40"/>
    </row>
    <row r="18" spans="1:100" ht="12.75" customHeight="1" thickBot="1">
      <c r="A18" s="60"/>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40"/>
    </row>
    <row r="19" spans="1:100" ht="12.75" customHeight="1">
      <c r="A19" s="60"/>
      <c r="B19" s="333" t="s">
        <v>421</v>
      </c>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5"/>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33" t="s">
        <v>434</v>
      </c>
      <c r="BQ19" s="334"/>
      <c r="BR19" s="334"/>
      <c r="BS19" s="334"/>
      <c r="BT19" s="334"/>
      <c r="BU19" s="334"/>
      <c r="BV19" s="334"/>
      <c r="BW19" s="334"/>
      <c r="BX19" s="334"/>
      <c r="BY19" s="334"/>
      <c r="BZ19" s="334"/>
      <c r="CA19" s="334"/>
      <c r="CB19" s="334"/>
      <c r="CC19" s="334"/>
      <c r="CD19" s="334"/>
      <c r="CE19" s="334"/>
      <c r="CF19" s="334"/>
      <c r="CG19" s="334"/>
      <c r="CH19" s="334"/>
      <c r="CI19" s="334"/>
      <c r="CJ19" s="334"/>
      <c r="CK19" s="334"/>
      <c r="CL19" s="334"/>
      <c r="CM19" s="334"/>
      <c r="CN19" s="334"/>
      <c r="CO19" s="334"/>
      <c r="CP19" s="334"/>
      <c r="CQ19" s="334"/>
      <c r="CR19" s="334"/>
      <c r="CS19" s="334"/>
      <c r="CT19" s="334"/>
      <c r="CU19" s="335"/>
      <c r="CV19" s="40"/>
    </row>
    <row r="20" spans="1:100" ht="12.75" customHeight="1" thickBot="1">
      <c r="A20" s="60"/>
      <c r="B20" s="370"/>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2"/>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70"/>
      <c r="BQ20" s="371"/>
      <c r="BR20" s="371"/>
      <c r="BS20" s="371"/>
      <c r="BT20" s="371"/>
      <c r="BU20" s="371"/>
      <c r="BV20" s="371"/>
      <c r="BW20" s="371"/>
      <c r="BX20" s="371"/>
      <c r="BY20" s="371"/>
      <c r="BZ20" s="371"/>
      <c r="CA20" s="371"/>
      <c r="CB20" s="371"/>
      <c r="CC20" s="371"/>
      <c r="CD20" s="371"/>
      <c r="CE20" s="371"/>
      <c r="CF20" s="371"/>
      <c r="CG20" s="371"/>
      <c r="CH20" s="371"/>
      <c r="CI20" s="371"/>
      <c r="CJ20" s="371"/>
      <c r="CK20" s="371"/>
      <c r="CL20" s="371"/>
      <c r="CM20" s="371"/>
      <c r="CN20" s="371"/>
      <c r="CO20" s="371"/>
      <c r="CP20" s="371"/>
      <c r="CQ20" s="371"/>
      <c r="CR20" s="371"/>
      <c r="CS20" s="371"/>
      <c r="CT20" s="371"/>
      <c r="CU20" s="372"/>
      <c r="CV20" s="40"/>
    </row>
    <row r="21" spans="1:100" ht="12.75" customHeight="1" thickBot="1">
      <c r="A21" s="60"/>
      <c r="B21" s="325" t="s">
        <v>401</v>
      </c>
      <c r="C21" s="325"/>
      <c r="D21" s="325"/>
      <c r="E21" s="325"/>
      <c r="F21" s="325"/>
      <c r="G21" s="38"/>
      <c r="H21" s="38"/>
      <c r="I21" s="38"/>
      <c r="J21" s="38"/>
      <c r="K21" s="38"/>
      <c r="L21" s="38"/>
      <c r="M21" s="38"/>
      <c r="N21" s="38"/>
      <c r="O21" s="38"/>
      <c r="P21" s="38"/>
      <c r="Q21" s="38"/>
      <c r="R21" s="38"/>
      <c r="S21" s="325" t="s">
        <v>422</v>
      </c>
      <c r="T21" s="325"/>
      <c r="U21" s="325"/>
      <c r="V21" s="325"/>
      <c r="W21" s="325"/>
      <c r="X21" s="325"/>
      <c r="Y21" s="325"/>
      <c r="Z21" s="38"/>
      <c r="AA21" s="325" t="s">
        <v>423</v>
      </c>
      <c r="AB21" s="325"/>
      <c r="AC21" s="325"/>
      <c r="AD21" s="325"/>
      <c r="AE21" s="325"/>
      <c r="AF21" s="325"/>
      <c r="AG21" s="325"/>
      <c r="AH21" s="38"/>
      <c r="AI21" s="325"/>
      <c r="AJ21" s="325"/>
      <c r="AK21" s="325"/>
      <c r="AL21" s="325"/>
      <c r="AM21" s="325"/>
      <c r="AN21" s="11"/>
      <c r="AO21" s="11"/>
      <c r="AP21" s="11"/>
      <c r="AQ21" s="11"/>
      <c r="AR21" s="11"/>
      <c r="AS21" s="11"/>
      <c r="AT21" s="382" t="s">
        <v>407</v>
      </c>
      <c r="AU21" s="382"/>
      <c r="AV21" s="382"/>
      <c r="AW21" s="382" t="s">
        <v>424</v>
      </c>
      <c r="AX21" s="382"/>
      <c r="AY21" s="382"/>
      <c r="AZ21" s="382" t="s">
        <v>409</v>
      </c>
      <c r="BA21" s="382"/>
      <c r="BB21" s="382"/>
      <c r="BC21" s="382" t="s">
        <v>410</v>
      </c>
      <c r="BD21" s="382"/>
      <c r="BE21" s="382"/>
      <c r="BF21" s="382" t="s">
        <v>411</v>
      </c>
      <c r="BG21" s="382"/>
      <c r="BH21" s="382"/>
      <c r="BI21" s="382" t="s">
        <v>412</v>
      </c>
      <c r="BJ21" s="382"/>
      <c r="BK21" s="382"/>
      <c r="BL21" s="382" t="s">
        <v>433</v>
      </c>
      <c r="BM21" s="382"/>
      <c r="BN21" s="382"/>
      <c r="BO21" s="38"/>
      <c r="BP21" s="325" t="s">
        <v>401</v>
      </c>
      <c r="BQ21" s="325"/>
      <c r="BR21" s="325"/>
      <c r="BS21" s="325"/>
      <c r="BT21" s="325"/>
      <c r="BU21" s="38"/>
      <c r="BV21" s="38"/>
      <c r="BW21" s="38"/>
      <c r="BX21" s="38"/>
      <c r="BY21" s="38"/>
      <c r="BZ21" s="38"/>
      <c r="CA21" s="38"/>
      <c r="CB21" s="38"/>
      <c r="CC21" s="38"/>
      <c r="CD21" s="38"/>
      <c r="CE21" s="38"/>
      <c r="CF21" s="38"/>
      <c r="CG21" s="38"/>
      <c r="CH21" s="38"/>
      <c r="CI21" s="38"/>
      <c r="CJ21" s="325" t="s">
        <v>416</v>
      </c>
      <c r="CK21" s="325"/>
      <c r="CL21" s="325"/>
      <c r="CM21" s="325"/>
      <c r="CN21" s="325"/>
      <c r="CO21" s="38"/>
      <c r="CP21" s="325" t="s">
        <v>435</v>
      </c>
      <c r="CQ21" s="325"/>
      <c r="CR21" s="325"/>
      <c r="CS21" s="325"/>
      <c r="CT21" s="325"/>
      <c r="CU21" s="325"/>
      <c r="CV21" s="444"/>
    </row>
    <row r="22" spans="1:100" ht="12.75" customHeight="1" thickBot="1">
      <c r="A22" s="60"/>
      <c r="B22" s="467">
        <f>Basics!AP14</f>
        <v>0</v>
      </c>
      <c r="C22" s="468"/>
      <c r="D22" s="468"/>
      <c r="E22" s="468"/>
      <c r="F22" s="469"/>
      <c r="G22" s="449" t="s">
        <v>425</v>
      </c>
      <c r="H22" s="450"/>
      <c r="I22" s="450"/>
      <c r="J22" s="450"/>
      <c r="K22" s="450"/>
      <c r="L22" s="450"/>
      <c r="M22" s="450"/>
      <c r="N22" s="450"/>
      <c r="O22" s="450"/>
      <c r="P22" s="450"/>
      <c r="Q22" s="450"/>
      <c r="R22" s="450"/>
      <c r="S22" s="451"/>
      <c r="T22" s="428">
        <f>Basics!AS14</f>
        <v>-5</v>
      </c>
      <c r="U22" s="429"/>
      <c r="V22" s="429"/>
      <c r="W22" s="429"/>
      <c r="X22" s="446"/>
      <c r="Y22" s="424"/>
      <c r="Z22" s="493"/>
      <c r="AA22" s="425"/>
      <c r="AB22" s="428">
        <f>Basics!AS14+Basics!W5</f>
        <v>-5</v>
      </c>
      <c r="AC22" s="429"/>
      <c r="AD22" s="429"/>
      <c r="AE22" s="429"/>
      <c r="AF22" s="430"/>
      <c r="AG22" s="38"/>
      <c r="AH22" s="38"/>
      <c r="AI22" s="38"/>
      <c r="AJ22" s="38"/>
      <c r="AK22" s="38"/>
      <c r="AL22" s="38"/>
      <c r="AM22" s="38"/>
      <c r="AN22" s="38" t="s">
        <v>413</v>
      </c>
      <c r="AO22" s="38"/>
      <c r="AP22" s="38"/>
      <c r="AQ22" s="38"/>
      <c r="AR22" s="38"/>
      <c r="AS22" s="38"/>
      <c r="AT22" s="382"/>
      <c r="AU22" s="382"/>
      <c r="AV22" s="382"/>
      <c r="AW22" s="382"/>
      <c r="AX22" s="382"/>
      <c r="AY22" s="382"/>
      <c r="AZ22" s="382"/>
      <c r="BA22" s="382"/>
      <c r="BB22" s="382"/>
      <c r="BC22" s="382"/>
      <c r="BD22" s="382"/>
      <c r="BE22" s="382"/>
      <c r="BF22" s="382"/>
      <c r="BG22" s="382"/>
      <c r="BH22" s="382"/>
      <c r="BI22" s="382"/>
      <c r="BJ22" s="382"/>
      <c r="BK22" s="382"/>
      <c r="BL22" s="382"/>
      <c r="BM22" s="382"/>
      <c r="BN22" s="382"/>
      <c r="BO22" s="38"/>
      <c r="BP22" s="445">
        <f>CJ22+CQ22</f>
        <v>5</v>
      </c>
      <c r="BQ22" s="429"/>
      <c r="BR22" s="429"/>
      <c r="BS22" s="429"/>
      <c r="BT22" s="446"/>
      <c r="BU22" s="449" t="s">
        <v>436</v>
      </c>
      <c r="BV22" s="450"/>
      <c r="BW22" s="450"/>
      <c r="BX22" s="450"/>
      <c r="BY22" s="450"/>
      <c r="BZ22" s="450"/>
      <c r="CA22" s="450"/>
      <c r="CB22" s="450"/>
      <c r="CC22" s="450"/>
      <c r="CD22" s="450"/>
      <c r="CE22" s="450"/>
      <c r="CF22" s="450"/>
      <c r="CG22" s="450"/>
      <c r="CH22" s="450"/>
      <c r="CI22" s="451"/>
      <c r="CJ22" s="455">
        <v>10</v>
      </c>
      <c r="CK22" s="456"/>
      <c r="CL22" s="456"/>
      <c r="CM22" s="456"/>
      <c r="CN22" s="457"/>
      <c r="CO22" s="424"/>
      <c r="CP22" s="425"/>
      <c r="CQ22" s="428">
        <f>Skills!AH13</f>
        <v>-5</v>
      </c>
      <c r="CR22" s="429"/>
      <c r="CS22" s="429"/>
      <c r="CT22" s="429"/>
      <c r="CU22" s="430"/>
      <c r="CV22" s="40"/>
    </row>
    <row r="23" spans="1:100" ht="12.75" customHeight="1" thickBot="1">
      <c r="A23" s="60"/>
      <c r="B23" s="470"/>
      <c r="C23" s="471"/>
      <c r="D23" s="471"/>
      <c r="E23" s="471"/>
      <c r="F23" s="472"/>
      <c r="G23" s="452"/>
      <c r="H23" s="453"/>
      <c r="I23" s="453"/>
      <c r="J23" s="453"/>
      <c r="K23" s="453"/>
      <c r="L23" s="453"/>
      <c r="M23" s="453"/>
      <c r="N23" s="453"/>
      <c r="O23" s="453"/>
      <c r="P23" s="453"/>
      <c r="Q23" s="453"/>
      <c r="R23" s="453"/>
      <c r="S23" s="454"/>
      <c r="T23" s="431"/>
      <c r="U23" s="432"/>
      <c r="V23" s="432"/>
      <c r="W23" s="432"/>
      <c r="X23" s="448"/>
      <c r="Y23" s="426"/>
      <c r="Z23" s="494"/>
      <c r="AA23" s="427"/>
      <c r="AB23" s="431"/>
      <c r="AC23" s="432"/>
      <c r="AD23" s="432"/>
      <c r="AE23" s="432"/>
      <c r="AF23" s="433"/>
      <c r="AG23" s="487"/>
      <c r="AH23" s="488"/>
      <c r="AI23" s="491">
        <f>HPandDef!AG16</f>
        <v>5</v>
      </c>
      <c r="AJ23" s="462"/>
      <c r="AK23" s="462"/>
      <c r="AL23" s="462"/>
      <c r="AM23" s="489"/>
      <c r="AN23" s="449" t="s">
        <v>101</v>
      </c>
      <c r="AO23" s="450"/>
      <c r="AP23" s="450"/>
      <c r="AQ23" s="450"/>
      <c r="AR23" s="450"/>
      <c r="AS23" s="451"/>
      <c r="AT23" s="461">
        <f>HPandDef!E16</f>
        <v>10</v>
      </c>
      <c r="AU23" s="462"/>
      <c r="AV23" s="489"/>
      <c r="AW23" s="461">
        <f>HPandDef!I16</f>
        <v>-5</v>
      </c>
      <c r="AX23" s="462"/>
      <c r="AY23" s="489"/>
      <c r="AZ23" s="461">
        <f>HPandDef!M16</f>
        <v>0</v>
      </c>
      <c r="BA23" s="462"/>
      <c r="BB23" s="489"/>
      <c r="BC23" s="461">
        <f>HPandDef!U16</f>
        <v>0</v>
      </c>
      <c r="BD23" s="462"/>
      <c r="BE23" s="489"/>
      <c r="BF23" s="461">
        <f>HPandDef!Y16</f>
        <v>0</v>
      </c>
      <c r="BG23" s="462"/>
      <c r="BH23" s="489"/>
      <c r="BI23" s="461">
        <f>HPandDef!AC16</f>
        <v>0</v>
      </c>
      <c r="BJ23" s="462"/>
      <c r="BK23" s="489"/>
      <c r="BL23" s="461">
        <f>HPandDef!Q16</f>
        <v>0</v>
      </c>
      <c r="BM23" s="462"/>
      <c r="BN23" s="463"/>
      <c r="BO23" s="38"/>
      <c r="BP23" s="447"/>
      <c r="BQ23" s="432"/>
      <c r="BR23" s="432"/>
      <c r="BS23" s="432"/>
      <c r="BT23" s="448"/>
      <c r="BU23" s="452"/>
      <c r="BV23" s="453"/>
      <c r="BW23" s="453"/>
      <c r="BX23" s="453"/>
      <c r="BY23" s="453"/>
      <c r="BZ23" s="453"/>
      <c r="CA23" s="453"/>
      <c r="CB23" s="453"/>
      <c r="CC23" s="453"/>
      <c r="CD23" s="453"/>
      <c r="CE23" s="453"/>
      <c r="CF23" s="453"/>
      <c r="CG23" s="453"/>
      <c r="CH23" s="453"/>
      <c r="CI23" s="454"/>
      <c r="CJ23" s="458"/>
      <c r="CK23" s="459"/>
      <c r="CL23" s="459"/>
      <c r="CM23" s="459"/>
      <c r="CN23" s="460"/>
      <c r="CO23" s="426"/>
      <c r="CP23" s="427"/>
      <c r="CQ23" s="431"/>
      <c r="CR23" s="432"/>
      <c r="CS23" s="432"/>
      <c r="CT23" s="432"/>
      <c r="CU23" s="433"/>
      <c r="CV23" s="40"/>
    </row>
    <row r="24" spans="1:100" ht="12.75" customHeight="1" thickBot="1">
      <c r="A24" s="60"/>
      <c r="B24" s="467">
        <f>Basics!AP15</f>
        <v>0</v>
      </c>
      <c r="C24" s="468"/>
      <c r="D24" s="468"/>
      <c r="E24" s="468"/>
      <c r="F24" s="469"/>
      <c r="G24" s="473" t="s">
        <v>426</v>
      </c>
      <c r="H24" s="474"/>
      <c r="I24" s="474"/>
      <c r="J24" s="474"/>
      <c r="K24" s="474"/>
      <c r="L24" s="474"/>
      <c r="M24" s="474"/>
      <c r="N24" s="474"/>
      <c r="O24" s="474"/>
      <c r="P24" s="474"/>
      <c r="Q24" s="474"/>
      <c r="R24" s="474"/>
      <c r="S24" s="475"/>
      <c r="T24" s="428">
        <f>Basics!AS15</f>
        <v>-5</v>
      </c>
      <c r="U24" s="429"/>
      <c r="V24" s="429"/>
      <c r="W24" s="429"/>
      <c r="X24" s="446"/>
      <c r="Y24" s="479"/>
      <c r="Z24" s="480"/>
      <c r="AA24" s="481"/>
      <c r="AB24" s="428">
        <f>Basics!AS15+Basics!W5</f>
        <v>-5</v>
      </c>
      <c r="AC24" s="429"/>
      <c r="AD24" s="429"/>
      <c r="AE24" s="429"/>
      <c r="AF24" s="430"/>
      <c r="AG24" s="485"/>
      <c r="AH24" s="486"/>
      <c r="AI24" s="492"/>
      <c r="AJ24" s="465"/>
      <c r="AK24" s="465"/>
      <c r="AL24" s="465"/>
      <c r="AM24" s="490"/>
      <c r="AN24" s="452"/>
      <c r="AO24" s="453"/>
      <c r="AP24" s="453"/>
      <c r="AQ24" s="453"/>
      <c r="AR24" s="453"/>
      <c r="AS24" s="454"/>
      <c r="AT24" s="464"/>
      <c r="AU24" s="465"/>
      <c r="AV24" s="490"/>
      <c r="AW24" s="464"/>
      <c r="AX24" s="465"/>
      <c r="AY24" s="490"/>
      <c r="AZ24" s="464"/>
      <c r="BA24" s="465"/>
      <c r="BB24" s="490"/>
      <c r="BC24" s="464"/>
      <c r="BD24" s="465"/>
      <c r="BE24" s="490"/>
      <c r="BF24" s="464"/>
      <c r="BG24" s="465"/>
      <c r="BH24" s="490"/>
      <c r="BI24" s="464"/>
      <c r="BJ24" s="465"/>
      <c r="BK24" s="490"/>
      <c r="BL24" s="464"/>
      <c r="BM24" s="465"/>
      <c r="BN24" s="466"/>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40"/>
    </row>
    <row r="25" spans="1:100" ht="12.75" customHeight="1" thickBot="1">
      <c r="A25" s="60"/>
      <c r="B25" s="470"/>
      <c r="C25" s="471"/>
      <c r="D25" s="471"/>
      <c r="E25" s="471"/>
      <c r="F25" s="472"/>
      <c r="G25" s="476"/>
      <c r="H25" s="477"/>
      <c r="I25" s="477"/>
      <c r="J25" s="477"/>
      <c r="K25" s="477"/>
      <c r="L25" s="477"/>
      <c r="M25" s="477"/>
      <c r="N25" s="477"/>
      <c r="O25" s="477"/>
      <c r="P25" s="477"/>
      <c r="Q25" s="477"/>
      <c r="R25" s="477"/>
      <c r="S25" s="478"/>
      <c r="T25" s="431"/>
      <c r="U25" s="432"/>
      <c r="V25" s="432"/>
      <c r="W25" s="432"/>
      <c r="X25" s="448"/>
      <c r="Y25" s="482"/>
      <c r="Z25" s="483"/>
      <c r="AA25" s="484"/>
      <c r="AB25" s="431"/>
      <c r="AC25" s="432"/>
      <c r="AD25" s="432"/>
      <c r="AE25" s="432"/>
      <c r="AF25" s="433"/>
      <c r="AG25" s="38"/>
      <c r="AH25" s="38"/>
      <c r="AI25" s="443" t="s">
        <v>405</v>
      </c>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c r="BI25" s="443"/>
      <c r="BJ25" s="443"/>
      <c r="BK25" s="443"/>
      <c r="BL25" s="443"/>
      <c r="BM25" s="443"/>
      <c r="BN25" s="443"/>
      <c r="BO25" s="38"/>
      <c r="BP25" s="445">
        <f>CJ25+CQ25</f>
        <v>5</v>
      </c>
      <c r="BQ25" s="429"/>
      <c r="BR25" s="429"/>
      <c r="BS25" s="429"/>
      <c r="BT25" s="446"/>
      <c r="BU25" s="449" t="s">
        <v>437</v>
      </c>
      <c r="BV25" s="450"/>
      <c r="BW25" s="450"/>
      <c r="BX25" s="450"/>
      <c r="BY25" s="450"/>
      <c r="BZ25" s="450"/>
      <c r="CA25" s="450"/>
      <c r="CB25" s="450"/>
      <c r="CC25" s="450"/>
      <c r="CD25" s="450"/>
      <c r="CE25" s="450"/>
      <c r="CF25" s="450"/>
      <c r="CG25" s="450"/>
      <c r="CH25" s="450"/>
      <c r="CI25" s="451"/>
      <c r="CJ25" s="455">
        <v>10</v>
      </c>
      <c r="CK25" s="456"/>
      <c r="CL25" s="456"/>
      <c r="CM25" s="456"/>
      <c r="CN25" s="457"/>
      <c r="CO25" s="424"/>
      <c r="CP25" s="425"/>
      <c r="CQ25" s="428">
        <f>Skills!AH16</f>
        <v>-5</v>
      </c>
      <c r="CR25" s="429"/>
      <c r="CS25" s="429"/>
      <c r="CT25" s="429"/>
      <c r="CU25" s="430"/>
      <c r="CV25" s="40"/>
    </row>
    <row r="26" spans="1:100" ht="12.75" customHeight="1" thickBot="1">
      <c r="A26" s="60"/>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447"/>
      <c r="BQ26" s="432"/>
      <c r="BR26" s="432"/>
      <c r="BS26" s="432"/>
      <c r="BT26" s="448"/>
      <c r="BU26" s="452"/>
      <c r="BV26" s="453"/>
      <c r="BW26" s="453"/>
      <c r="BX26" s="453"/>
      <c r="BY26" s="453"/>
      <c r="BZ26" s="453"/>
      <c r="CA26" s="453"/>
      <c r="CB26" s="453"/>
      <c r="CC26" s="453"/>
      <c r="CD26" s="453"/>
      <c r="CE26" s="453"/>
      <c r="CF26" s="453"/>
      <c r="CG26" s="453"/>
      <c r="CH26" s="453"/>
      <c r="CI26" s="454"/>
      <c r="CJ26" s="458"/>
      <c r="CK26" s="459"/>
      <c r="CL26" s="459"/>
      <c r="CM26" s="459"/>
      <c r="CN26" s="460"/>
      <c r="CO26" s="426"/>
      <c r="CP26" s="427"/>
      <c r="CQ26" s="431"/>
      <c r="CR26" s="432"/>
      <c r="CS26" s="432"/>
      <c r="CT26" s="432"/>
      <c r="CU26" s="433"/>
      <c r="CV26" s="40"/>
    </row>
    <row r="27" spans="1:100" ht="12.75" customHeight="1">
      <c r="A27" s="60"/>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443" t="s">
        <v>438</v>
      </c>
      <c r="BQ27" s="443"/>
      <c r="BR27" s="443"/>
      <c r="BS27" s="443"/>
      <c r="BT27" s="443"/>
      <c r="BU27" s="443"/>
      <c r="BV27" s="443"/>
      <c r="BW27" s="443"/>
      <c r="BX27" s="443"/>
      <c r="BY27" s="443"/>
      <c r="BZ27" s="443"/>
      <c r="CA27" s="443"/>
      <c r="CB27" s="443"/>
      <c r="CC27" s="443"/>
      <c r="CD27" s="443"/>
      <c r="CE27" s="443"/>
      <c r="CF27" s="443"/>
      <c r="CG27" s="443"/>
      <c r="CH27" s="443"/>
      <c r="CI27" s="443"/>
      <c r="CJ27" s="443"/>
      <c r="CK27" s="443"/>
      <c r="CL27" s="443"/>
      <c r="CM27" s="443"/>
      <c r="CN27" s="443"/>
      <c r="CO27" s="443"/>
      <c r="CP27" s="443"/>
      <c r="CQ27" s="443"/>
      <c r="CR27" s="443"/>
      <c r="CS27" s="443"/>
      <c r="CT27" s="443"/>
      <c r="CU27" s="443"/>
      <c r="CV27" s="40"/>
    </row>
    <row r="28" spans="1:100" ht="12.75" customHeight="1" thickBot="1">
      <c r="A28" s="60"/>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25"/>
      <c r="AJ28" s="325"/>
      <c r="AK28" s="325"/>
      <c r="AL28" s="325"/>
      <c r="AM28" s="325"/>
      <c r="AN28" s="11"/>
      <c r="AO28" s="11"/>
      <c r="AP28" s="11"/>
      <c r="AQ28" s="11"/>
      <c r="AR28" s="11"/>
      <c r="AS28" s="11"/>
      <c r="AT28" s="382" t="s">
        <v>407</v>
      </c>
      <c r="AU28" s="382"/>
      <c r="AV28" s="382"/>
      <c r="AW28" s="382" t="s">
        <v>424</v>
      </c>
      <c r="AX28" s="382"/>
      <c r="AY28" s="382"/>
      <c r="AZ28" s="382" t="s">
        <v>409</v>
      </c>
      <c r="BA28" s="382"/>
      <c r="BB28" s="382"/>
      <c r="BC28" s="382" t="s">
        <v>410</v>
      </c>
      <c r="BD28" s="382"/>
      <c r="BE28" s="382"/>
      <c r="BF28" s="382" t="s">
        <v>411</v>
      </c>
      <c r="BG28" s="382"/>
      <c r="BH28" s="382"/>
      <c r="BI28" s="382" t="s">
        <v>412</v>
      </c>
      <c r="BJ28" s="382"/>
      <c r="BK28" s="382"/>
      <c r="BL28" s="382" t="s">
        <v>433</v>
      </c>
      <c r="BM28" s="382"/>
      <c r="BN28" s="382"/>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40"/>
    </row>
    <row r="29" spans="1:100" ht="12.75" customHeight="1" thickBot="1">
      <c r="A29" s="60"/>
      <c r="B29" s="467">
        <f>Basics!AP16</f>
        <v>0</v>
      </c>
      <c r="C29" s="468"/>
      <c r="D29" s="468"/>
      <c r="E29" s="468"/>
      <c r="F29" s="469"/>
      <c r="G29" s="449" t="s">
        <v>427</v>
      </c>
      <c r="H29" s="450"/>
      <c r="I29" s="450"/>
      <c r="J29" s="450"/>
      <c r="K29" s="450"/>
      <c r="L29" s="450"/>
      <c r="M29" s="450"/>
      <c r="N29" s="450"/>
      <c r="O29" s="450"/>
      <c r="P29" s="450"/>
      <c r="Q29" s="450"/>
      <c r="R29" s="450"/>
      <c r="S29" s="451"/>
      <c r="T29" s="428">
        <f>Basics!AS16</f>
        <v>-5</v>
      </c>
      <c r="U29" s="429"/>
      <c r="V29" s="429"/>
      <c r="W29" s="429"/>
      <c r="X29" s="446"/>
      <c r="Y29" s="424"/>
      <c r="Z29" s="493"/>
      <c r="AA29" s="425"/>
      <c r="AB29" s="428">
        <f>Basics!AS16+Basics!W5</f>
        <v>-5</v>
      </c>
      <c r="AC29" s="429"/>
      <c r="AD29" s="429"/>
      <c r="AE29" s="429"/>
      <c r="AF29" s="430"/>
      <c r="AG29" s="38"/>
      <c r="AH29" s="38"/>
      <c r="AI29" s="38"/>
      <c r="AJ29" s="38"/>
      <c r="AK29" s="38"/>
      <c r="AL29" s="38"/>
      <c r="AM29" s="38"/>
      <c r="AN29" s="38" t="s">
        <v>413</v>
      </c>
      <c r="AO29" s="38"/>
      <c r="AP29" s="38"/>
      <c r="AQ29" s="38"/>
      <c r="AR29" s="38"/>
      <c r="AS29" s="38"/>
      <c r="AT29" s="382"/>
      <c r="AU29" s="382"/>
      <c r="AV29" s="382"/>
      <c r="AW29" s="382"/>
      <c r="AX29" s="382"/>
      <c r="AY29" s="382"/>
      <c r="AZ29" s="382"/>
      <c r="BA29" s="382"/>
      <c r="BB29" s="382"/>
      <c r="BC29" s="382"/>
      <c r="BD29" s="382"/>
      <c r="BE29" s="382"/>
      <c r="BF29" s="382"/>
      <c r="BG29" s="382"/>
      <c r="BH29" s="382"/>
      <c r="BI29" s="382"/>
      <c r="BJ29" s="382"/>
      <c r="BK29" s="382"/>
      <c r="BL29" s="382"/>
      <c r="BM29" s="382"/>
      <c r="BN29" s="382"/>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40"/>
    </row>
    <row r="30" spans="1:100" ht="12.75" customHeight="1" thickBot="1">
      <c r="A30" s="60"/>
      <c r="B30" s="470"/>
      <c r="C30" s="471"/>
      <c r="D30" s="471"/>
      <c r="E30" s="471"/>
      <c r="F30" s="472"/>
      <c r="G30" s="452"/>
      <c r="H30" s="453"/>
      <c r="I30" s="453"/>
      <c r="J30" s="453"/>
      <c r="K30" s="453"/>
      <c r="L30" s="453"/>
      <c r="M30" s="453"/>
      <c r="N30" s="453"/>
      <c r="O30" s="453"/>
      <c r="P30" s="453"/>
      <c r="Q30" s="453"/>
      <c r="R30" s="453"/>
      <c r="S30" s="454"/>
      <c r="T30" s="431"/>
      <c r="U30" s="432"/>
      <c r="V30" s="432"/>
      <c r="W30" s="432"/>
      <c r="X30" s="448"/>
      <c r="Y30" s="426"/>
      <c r="Z30" s="494"/>
      <c r="AA30" s="427"/>
      <c r="AB30" s="431"/>
      <c r="AC30" s="432"/>
      <c r="AD30" s="432"/>
      <c r="AE30" s="432"/>
      <c r="AF30" s="433"/>
      <c r="AG30" s="487"/>
      <c r="AH30" s="488"/>
      <c r="AI30" s="491">
        <f>HPandDef!AG19</f>
        <v>5</v>
      </c>
      <c r="AJ30" s="462"/>
      <c r="AK30" s="462"/>
      <c r="AL30" s="462"/>
      <c r="AM30" s="489"/>
      <c r="AN30" s="449" t="s">
        <v>428</v>
      </c>
      <c r="AO30" s="450"/>
      <c r="AP30" s="450"/>
      <c r="AQ30" s="450"/>
      <c r="AR30" s="450"/>
      <c r="AS30" s="451"/>
      <c r="AT30" s="461">
        <f>HPandDef!E19</f>
        <v>10</v>
      </c>
      <c r="AU30" s="462"/>
      <c r="AV30" s="489"/>
      <c r="AW30" s="461">
        <f>HPandDef!I19</f>
        <v>-5</v>
      </c>
      <c r="AX30" s="462"/>
      <c r="AY30" s="489"/>
      <c r="AZ30" s="461">
        <f>HPandDef!M19</f>
        <v>0</v>
      </c>
      <c r="BA30" s="462"/>
      <c r="BB30" s="489"/>
      <c r="BC30" s="461">
        <f>HPandDef!U19</f>
        <v>0</v>
      </c>
      <c r="BD30" s="462"/>
      <c r="BE30" s="489"/>
      <c r="BF30" s="461">
        <f>HPandDef!Y19</f>
        <v>0</v>
      </c>
      <c r="BG30" s="462"/>
      <c r="BH30" s="489"/>
      <c r="BI30" s="461">
        <f>HPandDef!AC19</f>
        <v>0</v>
      </c>
      <c r="BJ30" s="462"/>
      <c r="BK30" s="489"/>
      <c r="BL30" s="461">
        <f>HPandDef!Q19</f>
        <v>0</v>
      </c>
      <c r="BM30" s="462"/>
      <c r="BN30" s="463"/>
      <c r="BO30" s="38"/>
      <c r="BP30" s="333" t="s">
        <v>143</v>
      </c>
      <c r="BQ30" s="334"/>
      <c r="BR30" s="334"/>
      <c r="BS30" s="334"/>
      <c r="BT30" s="334"/>
      <c r="BU30" s="334"/>
      <c r="BV30" s="334"/>
      <c r="BW30" s="334"/>
      <c r="BX30" s="334"/>
      <c r="BY30" s="334"/>
      <c r="BZ30" s="334"/>
      <c r="CA30" s="334"/>
      <c r="CB30" s="334"/>
      <c r="CC30" s="334"/>
      <c r="CD30" s="334"/>
      <c r="CE30" s="334"/>
      <c r="CF30" s="334"/>
      <c r="CG30" s="334"/>
      <c r="CH30" s="334"/>
      <c r="CI30" s="334"/>
      <c r="CJ30" s="334"/>
      <c r="CK30" s="334"/>
      <c r="CL30" s="334"/>
      <c r="CM30" s="334"/>
      <c r="CN30" s="334"/>
      <c r="CO30" s="334"/>
      <c r="CP30" s="334"/>
      <c r="CQ30" s="334"/>
      <c r="CR30" s="334"/>
      <c r="CS30" s="334"/>
      <c r="CT30" s="334"/>
      <c r="CU30" s="335"/>
      <c r="CV30" s="40"/>
    </row>
    <row r="31" spans="1:100" ht="13.5" thickBot="1">
      <c r="A31" s="60"/>
      <c r="B31" s="467">
        <f>Basics!AP17</f>
        <v>0</v>
      </c>
      <c r="C31" s="468"/>
      <c r="D31" s="468"/>
      <c r="E31" s="468"/>
      <c r="F31" s="469"/>
      <c r="G31" s="473" t="s">
        <v>429</v>
      </c>
      <c r="H31" s="474"/>
      <c r="I31" s="474"/>
      <c r="J31" s="474"/>
      <c r="K31" s="474"/>
      <c r="L31" s="474"/>
      <c r="M31" s="474"/>
      <c r="N31" s="474"/>
      <c r="O31" s="474"/>
      <c r="P31" s="474"/>
      <c r="Q31" s="474"/>
      <c r="R31" s="474"/>
      <c r="S31" s="475"/>
      <c r="T31" s="428">
        <f>Basics!AS17</f>
        <v>-5</v>
      </c>
      <c r="U31" s="429"/>
      <c r="V31" s="429"/>
      <c r="W31" s="429"/>
      <c r="X31" s="446"/>
      <c r="Y31" s="479"/>
      <c r="Z31" s="480"/>
      <c r="AA31" s="481"/>
      <c r="AB31" s="428">
        <f>Basics!AS17+Basics!W5</f>
        <v>-5</v>
      </c>
      <c r="AC31" s="429"/>
      <c r="AD31" s="429"/>
      <c r="AE31" s="429"/>
      <c r="AF31" s="430"/>
      <c r="AG31" s="485"/>
      <c r="AH31" s="486"/>
      <c r="AI31" s="492"/>
      <c r="AJ31" s="465"/>
      <c r="AK31" s="465"/>
      <c r="AL31" s="465"/>
      <c r="AM31" s="490"/>
      <c r="AN31" s="452"/>
      <c r="AO31" s="453"/>
      <c r="AP31" s="453"/>
      <c r="AQ31" s="453"/>
      <c r="AR31" s="453"/>
      <c r="AS31" s="454"/>
      <c r="AT31" s="464"/>
      <c r="AU31" s="465"/>
      <c r="AV31" s="490"/>
      <c r="AW31" s="464"/>
      <c r="AX31" s="465"/>
      <c r="AY31" s="490"/>
      <c r="AZ31" s="464"/>
      <c r="BA31" s="465"/>
      <c r="BB31" s="490"/>
      <c r="BC31" s="464"/>
      <c r="BD31" s="465"/>
      <c r="BE31" s="490"/>
      <c r="BF31" s="464"/>
      <c r="BG31" s="465"/>
      <c r="BH31" s="490"/>
      <c r="BI31" s="464"/>
      <c r="BJ31" s="465"/>
      <c r="BK31" s="490"/>
      <c r="BL31" s="464"/>
      <c r="BM31" s="465"/>
      <c r="BN31" s="466"/>
      <c r="BO31" s="38"/>
      <c r="BP31" s="336"/>
      <c r="BQ31" s="337"/>
      <c r="BR31" s="337"/>
      <c r="BS31" s="337"/>
      <c r="BT31" s="337"/>
      <c r="BU31" s="337"/>
      <c r="BV31" s="337"/>
      <c r="BW31" s="337"/>
      <c r="BX31" s="337"/>
      <c r="BY31" s="337"/>
      <c r="BZ31" s="337"/>
      <c r="CA31" s="337"/>
      <c r="CB31" s="337"/>
      <c r="CC31" s="337"/>
      <c r="CD31" s="337"/>
      <c r="CE31" s="337"/>
      <c r="CF31" s="337"/>
      <c r="CG31" s="337"/>
      <c r="CH31" s="337"/>
      <c r="CI31" s="337"/>
      <c r="CJ31" s="337"/>
      <c r="CK31" s="337"/>
      <c r="CL31" s="337"/>
      <c r="CM31" s="337"/>
      <c r="CN31" s="337"/>
      <c r="CO31" s="337"/>
      <c r="CP31" s="337"/>
      <c r="CQ31" s="337"/>
      <c r="CR31" s="337"/>
      <c r="CS31" s="337"/>
      <c r="CT31" s="337"/>
      <c r="CU31" s="338"/>
      <c r="CV31" s="40"/>
    </row>
    <row r="32" spans="1:100" ht="13.5" thickBot="1">
      <c r="A32" s="60"/>
      <c r="B32" s="470"/>
      <c r="C32" s="471"/>
      <c r="D32" s="471"/>
      <c r="E32" s="471"/>
      <c r="F32" s="472"/>
      <c r="G32" s="476"/>
      <c r="H32" s="477"/>
      <c r="I32" s="477"/>
      <c r="J32" s="477"/>
      <c r="K32" s="477"/>
      <c r="L32" s="477"/>
      <c r="M32" s="477"/>
      <c r="N32" s="477"/>
      <c r="O32" s="477"/>
      <c r="P32" s="477"/>
      <c r="Q32" s="477"/>
      <c r="R32" s="477"/>
      <c r="S32" s="478"/>
      <c r="T32" s="431"/>
      <c r="U32" s="432"/>
      <c r="V32" s="432"/>
      <c r="W32" s="432"/>
      <c r="X32" s="448"/>
      <c r="Y32" s="482"/>
      <c r="Z32" s="483"/>
      <c r="AA32" s="484"/>
      <c r="AB32" s="431"/>
      <c r="AC32" s="432"/>
      <c r="AD32" s="432"/>
      <c r="AE32" s="432"/>
      <c r="AF32" s="433"/>
      <c r="AG32" s="38"/>
      <c r="AH32" s="38"/>
      <c r="AI32" s="443" t="s">
        <v>405</v>
      </c>
      <c r="AJ32" s="443"/>
      <c r="AK32" s="443"/>
      <c r="AL32" s="443"/>
      <c r="AM32" s="443"/>
      <c r="AN32" s="443"/>
      <c r="AO32" s="443"/>
      <c r="AP32" s="443"/>
      <c r="AQ32" s="443"/>
      <c r="AR32" s="443"/>
      <c r="AS32" s="443"/>
      <c r="AT32" s="443"/>
      <c r="AU32" s="443"/>
      <c r="AV32" s="443"/>
      <c r="AW32" s="443"/>
      <c r="AX32" s="443"/>
      <c r="AY32" s="443"/>
      <c r="AZ32" s="443"/>
      <c r="BA32" s="443"/>
      <c r="BB32" s="443"/>
      <c r="BC32" s="443"/>
      <c r="BD32" s="443"/>
      <c r="BE32" s="443"/>
      <c r="BF32" s="443"/>
      <c r="BG32" s="443"/>
      <c r="BH32" s="443"/>
      <c r="BI32" s="443"/>
      <c r="BJ32" s="443"/>
      <c r="BK32" s="443"/>
      <c r="BL32" s="443"/>
      <c r="BM32" s="443"/>
      <c r="BN32" s="443"/>
      <c r="BO32" s="38"/>
      <c r="BP32" s="373">
        <f>Feats!G3&amp;IF(Feats!AQ3="",""," ["&amp;Feats!AQ3&amp;"]")</f>
      </c>
      <c r="BQ32" s="374"/>
      <c r="BR32" s="374"/>
      <c r="BS32" s="374"/>
      <c r="BT32" s="374"/>
      <c r="BU32" s="374"/>
      <c r="BV32" s="374"/>
      <c r="BW32" s="374"/>
      <c r="BX32" s="374"/>
      <c r="BY32" s="374"/>
      <c r="BZ32" s="374"/>
      <c r="CA32" s="374"/>
      <c r="CB32" s="374"/>
      <c r="CC32" s="374"/>
      <c r="CD32" s="374"/>
      <c r="CE32" s="374"/>
      <c r="CF32" s="374"/>
      <c r="CG32" s="374"/>
      <c r="CH32" s="374"/>
      <c r="CI32" s="374"/>
      <c r="CJ32" s="374"/>
      <c r="CK32" s="374"/>
      <c r="CL32" s="374"/>
      <c r="CM32" s="374"/>
      <c r="CN32" s="374"/>
      <c r="CO32" s="374"/>
      <c r="CP32" s="374"/>
      <c r="CQ32" s="374"/>
      <c r="CR32" s="374"/>
      <c r="CS32" s="374"/>
      <c r="CT32" s="374"/>
      <c r="CU32" s="375"/>
      <c r="CV32" s="40"/>
    </row>
    <row r="33" spans="1:100" ht="12.75">
      <c r="A33" s="60"/>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76"/>
      <c r="BQ33" s="377"/>
      <c r="BR33" s="377"/>
      <c r="BS33" s="377"/>
      <c r="BT33" s="377"/>
      <c r="BU33" s="377"/>
      <c r="BV33" s="377"/>
      <c r="BW33" s="377"/>
      <c r="BX33" s="377"/>
      <c r="BY33" s="377"/>
      <c r="BZ33" s="377"/>
      <c r="CA33" s="377"/>
      <c r="CB33" s="377"/>
      <c r="CC33" s="377"/>
      <c r="CD33" s="377"/>
      <c r="CE33" s="377"/>
      <c r="CF33" s="377"/>
      <c r="CG33" s="377"/>
      <c r="CH33" s="377"/>
      <c r="CI33" s="377"/>
      <c r="CJ33" s="377"/>
      <c r="CK33" s="377"/>
      <c r="CL33" s="377"/>
      <c r="CM33" s="377"/>
      <c r="CN33" s="377"/>
      <c r="CO33" s="377"/>
      <c r="CP33" s="377"/>
      <c r="CQ33" s="377"/>
      <c r="CR33" s="377"/>
      <c r="CS33" s="377"/>
      <c r="CT33" s="377"/>
      <c r="CU33" s="378"/>
      <c r="CV33" s="40"/>
    </row>
    <row r="34" spans="1:100" ht="12.75">
      <c r="A34" s="60"/>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76"/>
      <c r="BQ34" s="377"/>
      <c r="BR34" s="377"/>
      <c r="BS34" s="377"/>
      <c r="BT34" s="377"/>
      <c r="BU34" s="377"/>
      <c r="BV34" s="377"/>
      <c r="BW34" s="377"/>
      <c r="BX34" s="377"/>
      <c r="BY34" s="377"/>
      <c r="BZ34" s="377"/>
      <c r="CA34" s="377"/>
      <c r="CB34" s="377"/>
      <c r="CC34" s="377"/>
      <c r="CD34" s="377"/>
      <c r="CE34" s="377"/>
      <c r="CF34" s="377"/>
      <c r="CG34" s="377"/>
      <c r="CH34" s="377"/>
      <c r="CI34" s="377"/>
      <c r="CJ34" s="377"/>
      <c r="CK34" s="377"/>
      <c r="CL34" s="377"/>
      <c r="CM34" s="377"/>
      <c r="CN34" s="377"/>
      <c r="CO34" s="377"/>
      <c r="CP34" s="377"/>
      <c r="CQ34" s="377"/>
      <c r="CR34" s="377"/>
      <c r="CS34" s="377"/>
      <c r="CT34" s="377"/>
      <c r="CU34" s="378"/>
      <c r="CV34" s="40"/>
    </row>
    <row r="35" spans="1:100" ht="15.75" thickBot="1">
      <c r="A35" s="60"/>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25"/>
      <c r="AJ35" s="325"/>
      <c r="AK35" s="325"/>
      <c r="AL35" s="325"/>
      <c r="AM35" s="325"/>
      <c r="AN35" s="11"/>
      <c r="AO35" s="11"/>
      <c r="AP35" s="11"/>
      <c r="AQ35" s="11"/>
      <c r="AR35" s="11"/>
      <c r="AS35" s="11"/>
      <c r="AT35" s="382" t="s">
        <v>407</v>
      </c>
      <c r="AU35" s="382"/>
      <c r="AV35" s="382"/>
      <c r="AW35" s="382" t="s">
        <v>424</v>
      </c>
      <c r="AX35" s="382"/>
      <c r="AY35" s="382"/>
      <c r="AZ35" s="382" t="s">
        <v>409</v>
      </c>
      <c r="BA35" s="382"/>
      <c r="BB35" s="382"/>
      <c r="BC35" s="382" t="s">
        <v>410</v>
      </c>
      <c r="BD35" s="382"/>
      <c r="BE35" s="382"/>
      <c r="BF35" s="382" t="s">
        <v>411</v>
      </c>
      <c r="BG35" s="382"/>
      <c r="BH35" s="382"/>
      <c r="BI35" s="382" t="s">
        <v>412</v>
      </c>
      <c r="BJ35" s="382"/>
      <c r="BK35" s="382"/>
      <c r="BL35" s="382" t="s">
        <v>433</v>
      </c>
      <c r="BM35" s="382"/>
      <c r="BN35" s="382"/>
      <c r="BO35" s="38"/>
      <c r="BP35" s="379"/>
      <c r="BQ35" s="380"/>
      <c r="BR35" s="380"/>
      <c r="BS35" s="380"/>
      <c r="BT35" s="380"/>
      <c r="BU35" s="380"/>
      <c r="BV35" s="380"/>
      <c r="BW35" s="380"/>
      <c r="BX35" s="380"/>
      <c r="BY35" s="380"/>
      <c r="BZ35" s="380"/>
      <c r="CA35" s="380"/>
      <c r="CB35" s="380"/>
      <c r="CC35" s="380"/>
      <c r="CD35" s="380"/>
      <c r="CE35" s="380"/>
      <c r="CF35" s="380"/>
      <c r="CG35" s="380"/>
      <c r="CH35" s="380"/>
      <c r="CI35" s="380"/>
      <c r="CJ35" s="380"/>
      <c r="CK35" s="380"/>
      <c r="CL35" s="380"/>
      <c r="CM35" s="380"/>
      <c r="CN35" s="380"/>
      <c r="CO35" s="380"/>
      <c r="CP35" s="380"/>
      <c r="CQ35" s="380"/>
      <c r="CR35" s="380"/>
      <c r="CS35" s="380"/>
      <c r="CT35" s="380"/>
      <c r="CU35" s="381"/>
      <c r="CV35" s="40"/>
    </row>
    <row r="36" spans="1:100" ht="13.5" thickBot="1">
      <c r="A36" s="60"/>
      <c r="B36" s="467">
        <f>Basics!AP18</f>
        <v>0</v>
      </c>
      <c r="C36" s="468"/>
      <c r="D36" s="468"/>
      <c r="E36" s="468"/>
      <c r="F36" s="469"/>
      <c r="G36" s="449" t="s">
        <v>430</v>
      </c>
      <c r="H36" s="450"/>
      <c r="I36" s="450"/>
      <c r="J36" s="450"/>
      <c r="K36" s="450"/>
      <c r="L36" s="450"/>
      <c r="M36" s="450"/>
      <c r="N36" s="450"/>
      <c r="O36" s="450"/>
      <c r="P36" s="450"/>
      <c r="Q36" s="450"/>
      <c r="R36" s="450"/>
      <c r="S36" s="451"/>
      <c r="T36" s="428">
        <f>Basics!AS18</f>
        <v>-5</v>
      </c>
      <c r="U36" s="429"/>
      <c r="V36" s="429"/>
      <c r="W36" s="429"/>
      <c r="X36" s="446"/>
      <c r="Y36" s="424"/>
      <c r="Z36" s="493"/>
      <c r="AA36" s="425"/>
      <c r="AB36" s="428">
        <f>Basics!AS18+Basics!W5</f>
        <v>-5</v>
      </c>
      <c r="AC36" s="429"/>
      <c r="AD36" s="429"/>
      <c r="AE36" s="429"/>
      <c r="AF36" s="430"/>
      <c r="AG36" s="38"/>
      <c r="AH36" s="38"/>
      <c r="AI36" s="38"/>
      <c r="AJ36" s="38"/>
      <c r="AK36" s="38"/>
      <c r="AL36" s="38"/>
      <c r="AM36" s="38"/>
      <c r="AN36" s="38" t="s">
        <v>413</v>
      </c>
      <c r="AO36" s="38"/>
      <c r="AP36" s="38"/>
      <c r="AQ36" s="38"/>
      <c r="AR36" s="38"/>
      <c r="AS36" s="38"/>
      <c r="AT36" s="382"/>
      <c r="AU36" s="382"/>
      <c r="AV36" s="382"/>
      <c r="AW36" s="382"/>
      <c r="AX36" s="382"/>
      <c r="AY36" s="382"/>
      <c r="AZ36" s="382"/>
      <c r="BA36" s="382"/>
      <c r="BB36" s="382"/>
      <c r="BC36" s="382"/>
      <c r="BD36" s="382"/>
      <c r="BE36" s="382"/>
      <c r="BF36" s="382"/>
      <c r="BG36" s="382"/>
      <c r="BH36" s="382"/>
      <c r="BI36" s="382"/>
      <c r="BJ36" s="382"/>
      <c r="BK36" s="382"/>
      <c r="BL36" s="382"/>
      <c r="BM36" s="382"/>
      <c r="BN36" s="382"/>
      <c r="BO36" s="38"/>
      <c r="BP36" s="373">
        <f>Feats!G9&amp;IF(Feats!AQ9="",""," ["&amp;Feats!AQ9&amp;"]")</f>
      </c>
      <c r="BQ36" s="374"/>
      <c r="BR36" s="374"/>
      <c r="BS36" s="374"/>
      <c r="BT36" s="374"/>
      <c r="BU36" s="374"/>
      <c r="BV36" s="374"/>
      <c r="BW36" s="374"/>
      <c r="BX36" s="374"/>
      <c r="BY36" s="374"/>
      <c r="BZ36" s="374"/>
      <c r="CA36" s="374"/>
      <c r="CB36" s="374"/>
      <c r="CC36" s="374"/>
      <c r="CD36" s="374"/>
      <c r="CE36" s="374"/>
      <c r="CF36" s="374"/>
      <c r="CG36" s="374"/>
      <c r="CH36" s="374"/>
      <c r="CI36" s="374"/>
      <c r="CJ36" s="374"/>
      <c r="CK36" s="374"/>
      <c r="CL36" s="374"/>
      <c r="CM36" s="374"/>
      <c r="CN36" s="374"/>
      <c r="CO36" s="374"/>
      <c r="CP36" s="374"/>
      <c r="CQ36" s="374"/>
      <c r="CR36" s="374"/>
      <c r="CS36" s="374"/>
      <c r="CT36" s="374"/>
      <c r="CU36" s="375"/>
      <c r="CV36" s="40"/>
    </row>
    <row r="37" spans="1:100" ht="13.5" thickBot="1">
      <c r="A37" s="60"/>
      <c r="B37" s="470"/>
      <c r="C37" s="471"/>
      <c r="D37" s="471"/>
      <c r="E37" s="471"/>
      <c r="F37" s="472"/>
      <c r="G37" s="452"/>
      <c r="H37" s="453"/>
      <c r="I37" s="453"/>
      <c r="J37" s="453"/>
      <c r="K37" s="453"/>
      <c r="L37" s="453"/>
      <c r="M37" s="453"/>
      <c r="N37" s="453"/>
      <c r="O37" s="453"/>
      <c r="P37" s="453"/>
      <c r="Q37" s="453"/>
      <c r="R37" s="453"/>
      <c r="S37" s="454"/>
      <c r="T37" s="431"/>
      <c r="U37" s="432"/>
      <c r="V37" s="432"/>
      <c r="W37" s="432"/>
      <c r="X37" s="448"/>
      <c r="Y37" s="426"/>
      <c r="Z37" s="494"/>
      <c r="AA37" s="427"/>
      <c r="AB37" s="431"/>
      <c r="AC37" s="432"/>
      <c r="AD37" s="432"/>
      <c r="AE37" s="432"/>
      <c r="AF37" s="433"/>
      <c r="AG37" s="487"/>
      <c r="AH37" s="488"/>
      <c r="AI37" s="491">
        <f>HPandDef!AG22</f>
        <v>5</v>
      </c>
      <c r="AJ37" s="462"/>
      <c r="AK37" s="462"/>
      <c r="AL37" s="462"/>
      <c r="AM37" s="489"/>
      <c r="AN37" s="449" t="s">
        <v>431</v>
      </c>
      <c r="AO37" s="450"/>
      <c r="AP37" s="450"/>
      <c r="AQ37" s="450"/>
      <c r="AR37" s="450"/>
      <c r="AS37" s="451"/>
      <c r="AT37" s="461">
        <f>HPandDef!E22</f>
        <v>10</v>
      </c>
      <c r="AU37" s="462"/>
      <c r="AV37" s="489"/>
      <c r="AW37" s="461">
        <f>HPandDef!I22</f>
        <v>-5</v>
      </c>
      <c r="AX37" s="462"/>
      <c r="AY37" s="489"/>
      <c r="AZ37" s="461">
        <f>HPandDef!M22</f>
        <v>0</v>
      </c>
      <c r="BA37" s="462"/>
      <c r="BB37" s="489"/>
      <c r="BC37" s="461">
        <f>HPandDef!U22</f>
        <v>0</v>
      </c>
      <c r="BD37" s="462"/>
      <c r="BE37" s="489"/>
      <c r="BF37" s="461">
        <f>HPandDef!Y22</f>
        <v>0</v>
      </c>
      <c r="BG37" s="462"/>
      <c r="BH37" s="489"/>
      <c r="BI37" s="461">
        <f>HPandDef!AC22</f>
        <v>0</v>
      </c>
      <c r="BJ37" s="462"/>
      <c r="BK37" s="489"/>
      <c r="BL37" s="461">
        <f>HPandDef!Q22</f>
        <v>0</v>
      </c>
      <c r="BM37" s="462"/>
      <c r="BN37" s="463"/>
      <c r="BO37" s="38"/>
      <c r="BP37" s="376"/>
      <c r="BQ37" s="377"/>
      <c r="BR37" s="377"/>
      <c r="BS37" s="377"/>
      <c r="BT37" s="377"/>
      <c r="BU37" s="377"/>
      <c r="BV37" s="377"/>
      <c r="BW37" s="377"/>
      <c r="BX37" s="377"/>
      <c r="BY37" s="377"/>
      <c r="BZ37" s="377"/>
      <c r="CA37" s="377"/>
      <c r="CB37" s="377"/>
      <c r="CC37" s="377"/>
      <c r="CD37" s="377"/>
      <c r="CE37" s="377"/>
      <c r="CF37" s="377"/>
      <c r="CG37" s="377"/>
      <c r="CH37" s="377"/>
      <c r="CI37" s="377"/>
      <c r="CJ37" s="377"/>
      <c r="CK37" s="377"/>
      <c r="CL37" s="377"/>
      <c r="CM37" s="377"/>
      <c r="CN37" s="377"/>
      <c r="CO37" s="377"/>
      <c r="CP37" s="377"/>
      <c r="CQ37" s="377"/>
      <c r="CR37" s="377"/>
      <c r="CS37" s="377"/>
      <c r="CT37" s="377"/>
      <c r="CU37" s="378"/>
      <c r="CV37" s="40"/>
    </row>
    <row r="38" spans="1:100" ht="13.5" thickBot="1">
      <c r="A38" s="60"/>
      <c r="B38" s="467">
        <f>Basics!AP19</f>
        <v>0</v>
      </c>
      <c r="C38" s="468"/>
      <c r="D38" s="468"/>
      <c r="E38" s="468"/>
      <c r="F38" s="469"/>
      <c r="G38" s="473" t="s">
        <v>432</v>
      </c>
      <c r="H38" s="474"/>
      <c r="I38" s="474"/>
      <c r="J38" s="474"/>
      <c r="K38" s="474"/>
      <c r="L38" s="474"/>
      <c r="M38" s="474"/>
      <c r="N38" s="474"/>
      <c r="O38" s="474"/>
      <c r="P38" s="474"/>
      <c r="Q38" s="474"/>
      <c r="R38" s="474"/>
      <c r="S38" s="475"/>
      <c r="T38" s="428">
        <f>Basics!AS19</f>
        <v>-5</v>
      </c>
      <c r="U38" s="429"/>
      <c r="V38" s="429"/>
      <c r="W38" s="429"/>
      <c r="X38" s="446"/>
      <c r="Y38" s="479"/>
      <c r="Z38" s="480"/>
      <c r="AA38" s="481"/>
      <c r="AB38" s="428">
        <f>Basics!AS19+Basics!W5</f>
        <v>-5</v>
      </c>
      <c r="AC38" s="429"/>
      <c r="AD38" s="429"/>
      <c r="AE38" s="429"/>
      <c r="AF38" s="430"/>
      <c r="AG38" s="485"/>
      <c r="AH38" s="486"/>
      <c r="AI38" s="492"/>
      <c r="AJ38" s="465"/>
      <c r="AK38" s="465"/>
      <c r="AL38" s="465"/>
      <c r="AM38" s="490"/>
      <c r="AN38" s="452"/>
      <c r="AO38" s="453"/>
      <c r="AP38" s="453"/>
      <c r="AQ38" s="453"/>
      <c r="AR38" s="453"/>
      <c r="AS38" s="454"/>
      <c r="AT38" s="464"/>
      <c r="AU38" s="465"/>
      <c r="AV38" s="490"/>
      <c r="AW38" s="464"/>
      <c r="AX38" s="465"/>
      <c r="AY38" s="490"/>
      <c r="AZ38" s="464"/>
      <c r="BA38" s="465"/>
      <c r="BB38" s="490"/>
      <c r="BC38" s="464"/>
      <c r="BD38" s="465"/>
      <c r="BE38" s="490"/>
      <c r="BF38" s="464"/>
      <c r="BG38" s="465"/>
      <c r="BH38" s="490"/>
      <c r="BI38" s="464"/>
      <c r="BJ38" s="465"/>
      <c r="BK38" s="490"/>
      <c r="BL38" s="464"/>
      <c r="BM38" s="465"/>
      <c r="BN38" s="466"/>
      <c r="BO38" s="38"/>
      <c r="BP38" s="376"/>
      <c r="BQ38" s="377"/>
      <c r="BR38" s="377"/>
      <c r="BS38" s="377"/>
      <c r="BT38" s="377"/>
      <c r="BU38" s="377"/>
      <c r="BV38" s="377"/>
      <c r="BW38" s="377"/>
      <c r="BX38" s="377"/>
      <c r="BY38" s="377"/>
      <c r="BZ38" s="377"/>
      <c r="CA38" s="377"/>
      <c r="CB38" s="377"/>
      <c r="CC38" s="377"/>
      <c r="CD38" s="377"/>
      <c r="CE38" s="377"/>
      <c r="CF38" s="377"/>
      <c r="CG38" s="377"/>
      <c r="CH38" s="377"/>
      <c r="CI38" s="377"/>
      <c r="CJ38" s="377"/>
      <c r="CK38" s="377"/>
      <c r="CL38" s="377"/>
      <c r="CM38" s="377"/>
      <c r="CN38" s="377"/>
      <c r="CO38" s="377"/>
      <c r="CP38" s="377"/>
      <c r="CQ38" s="377"/>
      <c r="CR38" s="377"/>
      <c r="CS38" s="377"/>
      <c r="CT38" s="377"/>
      <c r="CU38" s="378"/>
      <c r="CV38" s="40"/>
    </row>
    <row r="39" spans="1:100" ht="13.5" thickBot="1">
      <c r="A39" s="60"/>
      <c r="B39" s="470"/>
      <c r="C39" s="471"/>
      <c r="D39" s="471"/>
      <c r="E39" s="471"/>
      <c r="F39" s="472"/>
      <c r="G39" s="476"/>
      <c r="H39" s="477"/>
      <c r="I39" s="477"/>
      <c r="J39" s="477"/>
      <c r="K39" s="477"/>
      <c r="L39" s="477"/>
      <c r="M39" s="477"/>
      <c r="N39" s="477"/>
      <c r="O39" s="477"/>
      <c r="P39" s="477"/>
      <c r="Q39" s="477"/>
      <c r="R39" s="477"/>
      <c r="S39" s="478"/>
      <c r="T39" s="431"/>
      <c r="U39" s="432"/>
      <c r="V39" s="432"/>
      <c r="W39" s="432"/>
      <c r="X39" s="448"/>
      <c r="Y39" s="482"/>
      <c r="Z39" s="483"/>
      <c r="AA39" s="484"/>
      <c r="AB39" s="431"/>
      <c r="AC39" s="432"/>
      <c r="AD39" s="432"/>
      <c r="AE39" s="432"/>
      <c r="AF39" s="433"/>
      <c r="AG39" s="38"/>
      <c r="AH39" s="38"/>
      <c r="AI39" s="443" t="s">
        <v>405</v>
      </c>
      <c r="AJ39" s="443"/>
      <c r="AK39" s="443"/>
      <c r="AL39" s="443"/>
      <c r="AM39" s="443"/>
      <c r="AN39" s="443"/>
      <c r="AO39" s="443"/>
      <c r="AP39" s="443"/>
      <c r="AQ39" s="443"/>
      <c r="AR39" s="443"/>
      <c r="AS39" s="443"/>
      <c r="AT39" s="443"/>
      <c r="AU39" s="443"/>
      <c r="AV39" s="443"/>
      <c r="AW39" s="443"/>
      <c r="AX39" s="443"/>
      <c r="AY39" s="443"/>
      <c r="AZ39" s="443"/>
      <c r="BA39" s="443"/>
      <c r="BB39" s="443"/>
      <c r="BC39" s="443"/>
      <c r="BD39" s="443"/>
      <c r="BE39" s="443"/>
      <c r="BF39" s="443"/>
      <c r="BG39" s="443"/>
      <c r="BH39" s="443"/>
      <c r="BI39" s="443"/>
      <c r="BJ39" s="443"/>
      <c r="BK39" s="443"/>
      <c r="BL39" s="443"/>
      <c r="BM39" s="443"/>
      <c r="BN39" s="443"/>
      <c r="BO39" s="38"/>
      <c r="BP39" s="379"/>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1"/>
      <c r="CV39" s="40"/>
    </row>
    <row r="40" spans="1:100" ht="12.75">
      <c r="A40" s="60"/>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73">
        <f>Feats!G11&amp;IF(Feats!AQ11="",""," ["&amp;Feats!AQ11&amp;"]")</f>
      </c>
      <c r="BQ40" s="374"/>
      <c r="BR40" s="374"/>
      <c r="BS40" s="374"/>
      <c r="BT40" s="374"/>
      <c r="BU40" s="374"/>
      <c r="BV40" s="374"/>
      <c r="BW40" s="374"/>
      <c r="BX40" s="374"/>
      <c r="BY40" s="374"/>
      <c r="BZ40" s="374"/>
      <c r="CA40" s="374"/>
      <c r="CB40" s="374"/>
      <c r="CC40" s="374"/>
      <c r="CD40" s="374"/>
      <c r="CE40" s="374"/>
      <c r="CF40" s="374"/>
      <c r="CG40" s="374"/>
      <c r="CH40" s="374"/>
      <c r="CI40" s="374"/>
      <c r="CJ40" s="374"/>
      <c r="CK40" s="374"/>
      <c r="CL40" s="374"/>
      <c r="CM40" s="374"/>
      <c r="CN40" s="374"/>
      <c r="CO40" s="374"/>
      <c r="CP40" s="374"/>
      <c r="CQ40" s="374"/>
      <c r="CR40" s="374"/>
      <c r="CS40" s="374"/>
      <c r="CT40" s="374"/>
      <c r="CU40" s="375"/>
      <c r="CV40" s="40"/>
    </row>
    <row r="41" spans="1:100" ht="13.5" thickBot="1">
      <c r="A41" s="60"/>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76"/>
      <c r="BQ41" s="377"/>
      <c r="BR41" s="377"/>
      <c r="BS41" s="377"/>
      <c r="BT41" s="377"/>
      <c r="BU41" s="377"/>
      <c r="BV41" s="377"/>
      <c r="BW41" s="377"/>
      <c r="BX41" s="377"/>
      <c r="BY41" s="377"/>
      <c r="BZ41" s="377"/>
      <c r="CA41" s="377"/>
      <c r="CB41" s="377"/>
      <c r="CC41" s="377"/>
      <c r="CD41" s="377"/>
      <c r="CE41" s="377"/>
      <c r="CF41" s="377"/>
      <c r="CG41" s="377"/>
      <c r="CH41" s="377"/>
      <c r="CI41" s="377"/>
      <c r="CJ41" s="377"/>
      <c r="CK41" s="377"/>
      <c r="CL41" s="377"/>
      <c r="CM41" s="377"/>
      <c r="CN41" s="377"/>
      <c r="CO41" s="377"/>
      <c r="CP41" s="377"/>
      <c r="CQ41" s="377"/>
      <c r="CR41" s="377"/>
      <c r="CS41" s="377"/>
      <c r="CT41" s="377"/>
      <c r="CU41" s="378"/>
      <c r="CV41" s="40"/>
    </row>
    <row r="42" spans="1:100" ht="12.75" customHeight="1">
      <c r="A42" s="60"/>
      <c r="B42" s="333" t="s">
        <v>439</v>
      </c>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5"/>
      <c r="AH42" s="38"/>
      <c r="AI42" s="333" t="s">
        <v>458</v>
      </c>
      <c r="AJ42" s="334"/>
      <c r="AK42" s="334"/>
      <c r="AL42" s="334"/>
      <c r="AM42" s="334"/>
      <c r="AN42" s="334"/>
      <c r="AO42" s="334"/>
      <c r="AP42" s="334"/>
      <c r="AQ42" s="334"/>
      <c r="AR42" s="334"/>
      <c r="AS42" s="334"/>
      <c r="AT42" s="334"/>
      <c r="AU42" s="334"/>
      <c r="AV42" s="334"/>
      <c r="AW42" s="334"/>
      <c r="AX42" s="334"/>
      <c r="AY42" s="334"/>
      <c r="AZ42" s="334"/>
      <c r="BA42" s="334"/>
      <c r="BB42" s="334"/>
      <c r="BC42" s="334"/>
      <c r="BD42" s="334"/>
      <c r="BE42" s="334"/>
      <c r="BF42" s="334"/>
      <c r="BG42" s="334"/>
      <c r="BH42" s="334"/>
      <c r="BI42" s="334"/>
      <c r="BJ42" s="334"/>
      <c r="BK42" s="334"/>
      <c r="BL42" s="334"/>
      <c r="BM42" s="334"/>
      <c r="BN42" s="335"/>
      <c r="BO42" s="38"/>
      <c r="BP42" s="376"/>
      <c r="BQ42" s="377"/>
      <c r="BR42" s="377"/>
      <c r="BS42" s="377"/>
      <c r="BT42" s="377"/>
      <c r="BU42" s="377"/>
      <c r="BV42" s="377"/>
      <c r="BW42" s="377"/>
      <c r="BX42" s="377"/>
      <c r="BY42" s="377"/>
      <c r="BZ42" s="377"/>
      <c r="CA42" s="377"/>
      <c r="CB42" s="377"/>
      <c r="CC42" s="377"/>
      <c r="CD42" s="377"/>
      <c r="CE42" s="377"/>
      <c r="CF42" s="377"/>
      <c r="CG42" s="377"/>
      <c r="CH42" s="377"/>
      <c r="CI42" s="377"/>
      <c r="CJ42" s="377"/>
      <c r="CK42" s="377"/>
      <c r="CL42" s="377"/>
      <c r="CM42" s="377"/>
      <c r="CN42" s="377"/>
      <c r="CO42" s="377"/>
      <c r="CP42" s="377"/>
      <c r="CQ42" s="377"/>
      <c r="CR42" s="377"/>
      <c r="CS42" s="377"/>
      <c r="CT42" s="377"/>
      <c r="CU42" s="378"/>
      <c r="CV42" s="40"/>
    </row>
    <row r="43" spans="1:100" ht="12.75" customHeight="1" thickBot="1">
      <c r="A43" s="60"/>
      <c r="B43" s="370"/>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2"/>
      <c r="AH43" s="38"/>
      <c r="AI43" s="370"/>
      <c r="AJ43" s="371"/>
      <c r="AK43" s="371"/>
      <c r="AL43" s="371"/>
      <c r="AM43" s="371"/>
      <c r="AN43" s="371"/>
      <c r="AO43" s="371"/>
      <c r="AP43" s="371"/>
      <c r="AQ43" s="371"/>
      <c r="AR43" s="371"/>
      <c r="AS43" s="371"/>
      <c r="AT43" s="371"/>
      <c r="AU43" s="371"/>
      <c r="AV43" s="371"/>
      <c r="AW43" s="371"/>
      <c r="AX43" s="371"/>
      <c r="AY43" s="371"/>
      <c r="AZ43" s="371"/>
      <c r="BA43" s="371"/>
      <c r="BB43" s="371"/>
      <c r="BC43" s="371"/>
      <c r="BD43" s="371"/>
      <c r="BE43" s="371"/>
      <c r="BF43" s="371"/>
      <c r="BG43" s="371"/>
      <c r="BH43" s="371"/>
      <c r="BI43" s="371"/>
      <c r="BJ43" s="371"/>
      <c r="BK43" s="371"/>
      <c r="BL43" s="371"/>
      <c r="BM43" s="371"/>
      <c r="BN43" s="372"/>
      <c r="BO43" s="38"/>
      <c r="BP43" s="379"/>
      <c r="BQ43" s="380"/>
      <c r="BR43" s="380"/>
      <c r="BS43" s="380"/>
      <c r="BT43" s="380"/>
      <c r="BU43" s="380"/>
      <c r="BV43" s="380"/>
      <c r="BW43" s="380"/>
      <c r="BX43" s="380"/>
      <c r="BY43" s="380"/>
      <c r="BZ43" s="380"/>
      <c r="CA43" s="380"/>
      <c r="CB43" s="380"/>
      <c r="CC43" s="380"/>
      <c r="CD43" s="380"/>
      <c r="CE43" s="380"/>
      <c r="CF43" s="380"/>
      <c r="CG43" s="380"/>
      <c r="CH43" s="380"/>
      <c r="CI43" s="380"/>
      <c r="CJ43" s="380"/>
      <c r="CK43" s="380"/>
      <c r="CL43" s="380"/>
      <c r="CM43" s="380"/>
      <c r="CN43" s="380"/>
      <c r="CO43" s="380"/>
      <c r="CP43" s="380"/>
      <c r="CQ43" s="380"/>
      <c r="CR43" s="380"/>
      <c r="CS43" s="380"/>
      <c r="CT43" s="380"/>
      <c r="CU43" s="381"/>
      <c r="CV43" s="40"/>
    </row>
    <row r="44" spans="1:100" ht="12.75" customHeight="1" thickBot="1">
      <c r="A44" s="60"/>
      <c r="B44" s="325" t="s">
        <v>440</v>
      </c>
      <c r="C44" s="325"/>
      <c r="D44" s="325"/>
      <c r="E44" s="325"/>
      <c r="F44" s="325"/>
      <c r="G44" s="38"/>
      <c r="H44" s="38"/>
      <c r="I44" s="38"/>
      <c r="J44" s="38"/>
      <c r="K44" s="38"/>
      <c r="L44" s="38"/>
      <c r="M44" s="38"/>
      <c r="N44" s="38"/>
      <c r="O44" s="38"/>
      <c r="P44" s="38"/>
      <c r="Q44" s="38"/>
      <c r="R44" s="325" t="s">
        <v>441</v>
      </c>
      <c r="S44" s="325"/>
      <c r="T44" s="325"/>
      <c r="U44" s="325"/>
      <c r="V44" s="325"/>
      <c r="W44" s="325"/>
      <c r="X44" s="325"/>
      <c r="Y44" s="325"/>
      <c r="Z44" s="325"/>
      <c r="AA44" s="325"/>
      <c r="AB44" s="325"/>
      <c r="AC44" s="325"/>
      <c r="AD44" s="325"/>
      <c r="AE44" s="325"/>
      <c r="AF44" s="325"/>
      <c r="AG44" s="325"/>
      <c r="AH44" s="38"/>
      <c r="AI44" s="38"/>
      <c r="AJ44" s="38"/>
      <c r="AK44" s="38"/>
      <c r="AL44" s="38"/>
      <c r="AM44" s="38"/>
      <c r="AN44" s="38"/>
      <c r="AO44" s="38"/>
      <c r="AP44" s="38"/>
      <c r="AQ44" s="38"/>
      <c r="AR44" s="38"/>
      <c r="AS44" s="38"/>
      <c r="AT44" s="38"/>
      <c r="AU44" s="38"/>
      <c r="AV44" s="38"/>
      <c r="AW44" s="383" t="s">
        <v>459</v>
      </c>
      <c r="AX44" s="383"/>
      <c r="AY44" s="383"/>
      <c r="AZ44" s="383"/>
      <c r="BA44" s="383"/>
      <c r="BB44" s="383"/>
      <c r="BC44" s="383"/>
      <c r="BD44" s="383"/>
      <c r="BE44" s="383"/>
      <c r="BF44" s="383" t="s">
        <v>458</v>
      </c>
      <c r="BG44" s="383"/>
      <c r="BH44" s="383"/>
      <c r="BI44" s="383"/>
      <c r="BJ44" s="383"/>
      <c r="BK44" s="383"/>
      <c r="BL44" s="383"/>
      <c r="BM44" s="383"/>
      <c r="BN44" s="383"/>
      <c r="BO44" s="38"/>
      <c r="BP44" s="373">
        <f>Feats!G13&amp;IF(Feats!AQ13="",""," ["&amp;Feats!AQ13&amp;"]")</f>
      </c>
      <c r="BQ44" s="374"/>
      <c r="BR44" s="374"/>
      <c r="BS44" s="374"/>
      <c r="BT44" s="374"/>
      <c r="BU44" s="374"/>
      <c r="BV44" s="374"/>
      <c r="BW44" s="374"/>
      <c r="BX44" s="374"/>
      <c r="BY44" s="374"/>
      <c r="BZ44" s="374"/>
      <c r="CA44" s="374"/>
      <c r="CB44" s="374"/>
      <c r="CC44" s="374"/>
      <c r="CD44" s="374"/>
      <c r="CE44" s="374"/>
      <c r="CF44" s="374"/>
      <c r="CG44" s="374"/>
      <c r="CH44" s="374"/>
      <c r="CI44" s="374"/>
      <c r="CJ44" s="374"/>
      <c r="CK44" s="374"/>
      <c r="CL44" s="374"/>
      <c r="CM44" s="374"/>
      <c r="CN44" s="374"/>
      <c r="CO44" s="374"/>
      <c r="CP44" s="374"/>
      <c r="CQ44" s="374"/>
      <c r="CR44" s="374"/>
      <c r="CS44" s="374"/>
      <c r="CT44" s="374"/>
      <c r="CU44" s="375"/>
      <c r="CV44" s="40"/>
    </row>
    <row r="45" spans="1:100" ht="12.75" customHeight="1">
      <c r="A45" s="60"/>
      <c r="B45" s="434">
        <f>HPandDef!Y4</f>
      </c>
      <c r="C45" s="435"/>
      <c r="D45" s="435"/>
      <c r="E45" s="435"/>
      <c r="F45" s="436"/>
      <c r="G45" s="38"/>
      <c r="H45" s="38"/>
      <c r="I45" s="11"/>
      <c r="J45" s="325" t="s">
        <v>442</v>
      </c>
      <c r="K45" s="325"/>
      <c r="L45" s="325"/>
      <c r="M45" s="325"/>
      <c r="N45" s="325"/>
      <c r="O45" s="11"/>
      <c r="P45" s="11"/>
      <c r="Q45" s="11"/>
      <c r="R45" s="325" t="s">
        <v>443</v>
      </c>
      <c r="S45" s="325"/>
      <c r="T45" s="325"/>
      <c r="U45" s="325"/>
      <c r="V45" s="325"/>
      <c r="W45" s="325"/>
      <c r="X45" s="325"/>
      <c r="Y45" s="11"/>
      <c r="Z45" s="11"/>
      <c r="AA45" s="325" t="s">
        <v>444</v>
      </c>
      <c r="AB45" s="325"/>
      <c r="AC45" s="325"/>
      <c r="AD45" s="325"/>
      <c r="AE45" s="325"/>
      <c r="AF45" s="325"/>
      <c r="AG45" s="325"/>
      <c r="AH45" s="38"/>
      <c r="AI45" s="384"/>
      <c r="AJ45" s="383"/>
      <c r="AK45" s="383"/>
      <c r="AL45" s="383"/>
      <c r="AM45" s="383"/>
      <c r="AN45" s="383"/>
      <c r="AO45" s="385"/>
      <c r="AP45" s="390" t="s">
        <v>458</v>
      </c>
      <c r="AQ45" s="391"/>
      <c r="AR45" s="391"/>
      <c r="AS45" s="391"/>
      <c r="AT45" s="391"/>
      <c r="AU45" s="391"/>
      <c r="AV45" s="391"/>
      <c r="AW45" s="383">
        <v>0</v>
      </c>
      <c r="AX45" s="383"/>
      <c r="AY45" s="383"/>
      <c r="AZ45" s="383"/>
      <c r="BA45" s="383"/>
      <c r="BB45" s="383"/>
      <c r="BC45" s="383"/>
      <c r="BD45" s="383"/>
      <c r="BE45" s="383"/>
      <c r="BF45" s="383">
        <v>1</v>
      </c>
      <c r="BG45" s="383"/>
      <c r="BH45" s="383"/>
      <c r="BI45" s="383"/>
      <c r="BJ45" s="383"/>
      <c r="BK45" s="383"/>
      <c r="BL45" s="383"/>
      <c r="BM45" s="383"/>
      <c r="BN45" s="396"/>
      <c r="BO45" s="38"/>
      <c r="BP45" s="376"/>
      <c r="BQ45" s="377"/>
      <c r="BR45" s="377"/>
      <c r="BS45" s="377"/>
      <c r="BT45" s="377"/>
      <c r="BU45" s="377"/>
      <c r="BV45" s="377"/>
      <c r="BW45" s="377"/>
      <c r="BX45" s="377"/>
      <c r="BY45" s="377"/>
      <c r="BZ45" s="377"/>
      <c r="CA45" s="377"/>
      <c r="CB45" s="377"/>
      <c r="CC45" s="377"/>
      <c r="CD45" s="377"/>
      <c r="CE45" s="377"/>
      <c r="CF45" s="377"/>
      <c r="CG45" s="377"/>
      <c r="CH45" s="377"/>
      <c r="CI45" s="377"/>
      <c r="CJ45" s="377"/>
      <c r="CK45" s="377"/>
      <c r="CL45" s="377"/>
      <c r="CM45" s="377"/>
      <c r="CN45" s="377"/>
      <c r="CO45" s="377"/>
      <c r="CP45" s="377"/>
      <c r="CQ45" s="377"/>
      <c r="CR45" s="377"/>
      <c r="CS45" s="377"/>
      <c r="CT45" s="377"/>
      <c r="CU45" s="378"/>
      <c r="CV45" s="40"/>
    </row>
    <row r="46" spans="1:100" ht="12.75" customHeight="1">
      <c r="A46" s="60"/>
      <c r="B46" s="437"/>
      <c r="C46" s="438"/>
      <c r="D46" s="438"/>
      <c r="E46" s="438"/>
      <c r="F46" s="439"/>
      <c r="G46" s="38"/>
      <c r="H46" s="38"/>
      <c r="I46" s="11"/>
      <c r="J46" s="411">
        <f>IF(B45="","",ROUNDDOWN(B45/2,0))</f>
      </c>
      <c r="K46" s="412"/>
      <c r="L46" s="412"/>
      <c r="M46" s="412"/>
      <c r="N46" s="413"/>
      <c r="O46" s="11"/>
      <c r="P46" s="11"/>
      <c r="Q46" s="11"/>
      <c r="R46" s="38"/>
      <c r="S46" s="411">
        <f>IF(B45="","",ROUNDDOWN(B45/4,0)+IF(B8="Dragonborn",T24,0))</f>
      </c>
      <c r="T46" s="412"/>
      <c r="U46" s="412"/>
      <c r="V46" s="412"/>
      <c r="W46" s="413"/>
      <c r="X46" s="38"/>
      <c r="Y46" s="11"/>
      <c r="Z46" s="11"/>
      <c r="AA46" s="38"/>
      <c r="AB46" s="411">
        <f>HPandDef!U7</f>
      </c>
      <c r="AC46" s="412"/>
      <c r="AD46" s="412"/>
      <c r="AE46" s="412"/>
      <c r="AF46" s="413"/>
      <c r="AG46" s="38"/>
      <c r="AH46" s="38"/>
      <c r="AI46" s="386"/>
      <c r="AJ46" s="325"/>
      <c r="AK46" s="325"/>
      <c r="AL46" s="325"/>
      <c r="AM46" s="325"/>
      <c r="AN46" s="325"/>
      <c r="AO46" s="174"/>
      <c r="AP46" s="392"/>
      <c r="AQ46" s="393"/>
      <c r="AR46" s="393"/>
      <c r="AS46" s="393"/>
      <c r="AT46" s="393"/>
      <c r="AU46" s="393"/>
      <c r="AV46" s="393"/>
      <c r="AW46" s="325">
        <v>1</v>
      </c>
      <c r="AX46" s="325"/>
      <c r="AY46" s="325"/>
      <c r="AZ46" s="325"/>
      <c r="BA46" s="325"/>
      <c r="BB46" s="325"/>
      <c r="BC46" s="325"/>
      <c r="BD46" s="325"/>
      <c r="BE46" s="325"/>
      <c r="BF46" s="325">
        <v>2</v>
      </c>
      <c r="BG46" s="325"/>
      <c r="BH46" s="325"/>
      <c r="BI46" s="325"/>
      <c r="BJ46" s="325"/>
      <c r="BK46" s="325"/>
      <c r="BL46" s="325"/>
      <c r="BM46" s="325"/>
      <c r="BN46" s="397"/>
      <c r="BO46" s="38"/>
      <c r="BP46" s="376"/>
      <c r="BQ46" s="377"/>
      <c r="BR46" s="377"/>
      <c r="BS46" s="377"/>
      <c r="BT46" s="377"/>
      <c r="BU46" s="377"/>
      <c r="BV46" s="377"/>
      <c r="BW46" s="377"/>
      <c r="BX46" s="377"/>
      <c r="BY46" s="377"/>
      <c r="BZ46" s="377"/>
      <c r="CA46" s="377"/>
      <c r="CB46" s="377"/>
      <c r="CC46" s="377"/>
      <c r="CD46" s="377"/>
      <c r="CE46" s="377"/>
      <c r="CF46" s="377"/>
      <c r="CG46" s="377"/>
      <c r="CH46" s="377"/>
      <c r="CI46" s="377"/>
      <c r="CJ46" s="377"/>
      <c r="CK46" s="377"/>
      <c r="CL46" s="377"/>
      <c r="CM46" s="377"/>
      <c r="CN46" s="377"/>
      <c r="CO46" s="377"/>
      <c r="CP46" s="377"/>
      <c r="CQ46" s="377"/>
      <c r="CR46" s="377"/>
      <c r="CS46" s="377"/>
      <c r="CT46" s="377"/>
      <c r="CU46" s="378"/>
      <c r="CV46" s="40"/>
    </row>
    <row r="47" spans="1:100" ht="12.75" customHeight="1" thickBot="1">
      <c r="A47" s="60"/>
      <c r="B47" s="440"/>
      <c r="C47" s="441"/>
      <c r="D47" s="441"/>
      <c r="E47" s="441"/>
      <c r="F47" s="442"/>
      <c r="G47" s="38"/>
      <c r="H47" s="38"/>
      <c r="I47" s="11"/>
      <c r="J47" s="414"/>
      <c r="K47" s="415"/>
      <c r="L47" s="415"/>
      <c r="M47" s="415"/>
      <c r="N47" s="416"/>
      <c r="O47" s="11"/>
      <c r="P47" s="11"/>
      <c r="Q47" s="11"/>
      <c r="R47" s="38"/>
      <c r="S47" s="414"/>
      <c r="T47" s="415"/>
      <c r="U47" s="415"/>
      <c r="V47" s="415"/>
      <c r="W47" s="416"/>
      <c r="X47" s="38"/>
      <c r="Y47" s="11"/>
      <c r="Z47" s="11"/>
      <c r="AA47" s="38"/>
      <c r="AB47" s="414"/>
      <c r="AC47" s="415"/>
      <c r="AD47" s="415"/>
      <c r="AE47" s="415"/>
      <c r="AF47" s="416"/>
      <c r="AG47" s="38"/>
      <c r="AH47" s="38"/>
      <c r="AI47" s="387"/>
      <c r="AJ47" s="388"/>
      <c r="AK47" s="388"/>
      <c r="AL47" s="388"/>
      <c r="AM47" s="388"/>
      <c r="AN47" s="388"/>
      <c r="AO47" s="389"/>
      <c r="AP47" s="394"/>
      <c r="AQ47" s="395"/>
      <c r="AR47" s="395"/>
      <c r="AS47" s="395"/>
      <c r="AT47" s="395"/>
      <c r="AU47" s="395"/>
      <c r="AV47" s="395"/>
      <c r="AW47" s="388">
        <v>2</v>
      </c>
      <c r="AX47" s="388"/>
      <c r="AY47" s="388"/>
      <c r="AZ47" s="388"/>
      <c r="BA47" s="388"/>
      <c r="BB47" s="388"/>
      <c r="BC47" s="388"/>
      <c r="BD47" s="388"/>
      <c r="BE47" s="388"/>
      <c r="BF47" s="388">
        <v>3</v>
      </c>
      <c r="BG47" s="388"/>
      <c r="BH47" s="388"/>
      <c r="BI47" s="388"/>
      <c r="BJ47" s="388"/>
      <c r="BK47" s="388"/>
      <c r="BL47" s="388"/>
      <c r="BM47" s="388"/>
      <c r="BN47" s="398"/>
      <c r="BO47" s="38"/>
      <c r="BP47" s="379"/>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1"/>
      <c r="CV47" s="40"/>
    </row>
    <row r="48" spans="1:100" ht="12.75" customHeight="1">
      <c r="A48" s="60"/>
      <c r="B48" s="38"/>
      <c r="C48" s="38"/>
      <c r="D48" s="38"/>
      <c r="E48" s="38"/>
      <c r="F48" s="38"/>
      <c r="G48" s="38"/>
      <c r="H48" s="38"/>
      <c r="I48" s="38"/>
      <c r="J48" s="422" t="s">
        <v>445</v>
      </c>
      <c r="K48" s="422"/>
      <c r="L48" s="422"/>
      <c r="M48" s="422"/>
      <c r="N48" s="422"/>
      <c r="O48" s="38"/>
      <c r="P48" s="38"/>
      <c r="Q48" s="38"/>
      <c r="R48" s="38"/>
      <c r="S48" s="423" t="s">
        <v>446</v>
      </c>
      <c r="T48" s="423"/>
      <c r="U48" s="423"/>
      <c r="V48" s="423"/>
      <c r="W48" s="423"/>
      <c r="X48" s="38"/>
      <c r="Y48" s="38"/>
      <c r="Z48" s="38"/>
      <c r="AA48" s="38"/>
      <c r="AB48" s="38"/>
      <c r="AC48" s="38"/>
      <c r="AD48" s="38"/>
      <c r="AE48" s="38"/>
      <c r="AF48" s="38"/>
      <c r="AG48" s="38"/>
      <c r="AH48" s="38"/>
      <c r="AI48" s="399" t="s">
        <v>460</v>
      </c>
      <c r="AJ48" s="399"/>
      <c r="AK48" s="399"/>
      <c r="AL48" s="399"/>
      <c r="AM48" s="399"/>
      <c r="AN48" s="399"/>
      <c r="AO48" s="399"/>
      <c r="AP48" s="399"/>
      <c r="AQ48" s="399"/>
      <c r="AR48" s="399"/>
      <c r="AS48" s="399"/>
      <c r="AT48" s="399"/>
      <c r="AU48" s="399"/>
      <c r="AV48" s="399"/>
      <c r="AW48" s="399"/>
      <c r="AX48" s="399"/>
      <c r="AY48" s="399"/>
      <c r="AZ48" s="399"/>
      <c r="BA48" s="399"/>
      <c r="BB48" s="399"/>
      <c r="BC48" s="399"/>
      <c r="BD48" s="399"/>
      <c r="BE48" s="399"/>
      <c r="BF48" s="399"/>
      <c r="BG48" s="399"/>
      <c r="BH48" s="399"/>
      <c r="BI48" s="399"/>
      <c r="BJ48" s="399"/>
      <c r="BK48" s="399"/>
      <c r="BL48" s="399"/>
      <c r="BM48" s="399"/>
      <c r="BN48" s="399"/>
      <c r="BO48" s="38"/>
      <c r="BP48" s="373">
        <f>Feats!G15&amp;IF(Feats!AQ15="",""," ["&amp;Feats!AQ15&amp;"]")</f>
      </c>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5"/>
      <c r="CV48" s="40"/>
    </row>
    <row r="49" spans="1:100" ht="12.75" customHeight="1">
      <c r="A49" s="60"/>
      <c r="B49" s="41" t="s">
        <v>447</v>
      </c>
      <c r="C49" s="42"/>
      <c r="D49" s="42"/>
      <c r="E49" s="42"/>
      <c r="F49" s="42"/>
      <c r="G49" s="42"/>
      <c r="H49" s="42"/>
      <c r="I49" s="42"/>
      <c r="J49" s="43"/>
      <c r="K49" s="43"/>
      <c r="L49" s="43"/>
      <c r="M49" s="43"/>
      <c r="N49" s="43"/>
      <c r="O49" s="42"/>
      <c r="P49" s="42"/>
      <c r="Q49" s="43"/>
      <c r="R49" s="43"/>
      <c r="S49" s="43"/>
      <c r="T49" s="43"/>
      <c r="U49" s="43"/>
      <c r="V49" s="43"/>
      <c r="W49" s="43"/>
      <c r="X49" s="43" t="s">
        <v>448</v>
      </c>
      <c r="Y49" s="42"/>
      <c r="Z49" s="42"/>
      <c r="AA49" s="43"/>
      <c r="AB49" s="43"/>
      <c r="AC49" s="43"/>
      <c r="AD49" s="43"/>
      <c r="AE49" s="43"/>
      <c r="AF49" s="43"/>
      <c r="AG49" s="44"/>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76"/>
      <c r="BQ49" s="377"/>
      <c r="BR49" s="377"/>
      <c r="BS49" s="377"/>
      <c r="BT49" s="377"/>
      <c r="BU49" s="377"/>
      <c r="BV49" s="377"/>
      <c r="BW49" s="377"/>
      <c r="BX49" s="377"/>
      <c r="BY49" s="377"/>
      <c r="BZ49" s="377"/>
      <c r="CA49" s="377"/>
      <c r="CB49" s="377"/>
      <c r="CC49" s="377"/>
      <c r="CD49" s="377"/>
      <c r="CE49" s="377"/>
      <c r="CF49" s="377"/>
      <c r="CG49" s="377"/>
      <c r="CH49" s="377"/>
      <c r="CI49" s="377"/>
      <c r="CJ49" s="377"/>
      <c r="CK49" s="377"/>
      <c r="CL49" s="377"/>
      <c r="CM49" s="377"/>
      <c r="CN49" s="377"/>
      <c r="CO49" s="377"/>
      <c r="CP49" s="377"/>
      <c r="CQ49" s="377"/>
      <c r="CR49" s="377"/>
      <c r="CS49" s="377"/>
      <c r="CT49" s="377"/>
      <c r="CU49" s="378"/>
      <c r="CV49" s="40"/>
    </row>
    <row r="50" spans="1:100" ht="12.75" customHeight="1" thickBot="1">
      <c r="A50" s="60"/>
      <c r="B50" s="400"/>
      <c r="C50" s="325"/>
      <c r="D50" s="325"/>
      <c r="E50" s="325"/>
      <c r="F50" s="325"/>
      <c r="G50" s="325"/>
      <c r="H50" s="325"/>
      <c r="I50" s="325"/>
      <c r="J50" s="325"/>
      <c r="K50" s="325"/>
      <c r="L50" s="325"/>
      <c r="M50" s="325"/>
      <c r="N50" s="325"/>
      <c r="O50" s="325"/>
      <c r="P50" s="325"/>
      <c r="Q50" s="325"/>
      <c r="R50" s="325"/>
      <c r="S50" s="325"/>
      <c r="T50" s="325"/>
      <c r="U50" s="325"/>
      <c r="V50" s="325"/>
      <c r="W50" s="260"/>
      <c r="X50" s="260"/>
      <c r="Y50" s="260"/>
      <c r="Z50" s="260"/>
      <c r="AA50" s="260"/>
      <c r="AB50" s="260"/>
      <c r="AC50" s="260"/>
      <c r="AD50" s="260"/>
      <c r="AE50" s="260"/>
      <c r="AF50" s="260"/>
      <c r="AG50" s="402"/>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76"/>
      <c r="BQ50" s="377"/>
      <c r="BR50" s="377"/>
      <c r="BS50" s="377"/>
      <c r="BT50" s="377"/>
      <c r="BU50" s="377"/>
      <c r="BV50" s="377"/>
      <c r="BW50" s="377"/>
      <c r="BX50" s="377"/>
      <c r="BY50" s="377"/>
      <c r="BZ50" s="377"/>
      <c r="CA50" s="377"/>
      <c r="CB50" s="377"/>
      <c r="CC50" s="377"/>
      <c r="CD50" s="377"/>
      <c r="CE50" s="377"/>
      <c r="CF50" s="377"/>
      <c r="CG50" s="377"/>
      <c r="CH50" s="377"/>
      <c r="CI50" s="377"/>
      <c r="CJ50" s="377"/>
      <c r="CK50" s="377"/>
      <c r="CL50" s="377"/>
      <c r="CM50" s="377"/>
      <c r="CN50" s="377"/>
      <c r="CO50" s="377"/>
      <c r="CP50" s="377"/>
      <c r="CQ50" s="377"/>
      <c r="CR50" s="377"/>
      <c r="CS50" s="377"/>
      <c r="CT50" s="377"/>
      <c r="CU50" s="378"/>
      <c r="CV50" s="40"/>
    </row>
    <row r="51" spans="1:100" ht="12.75" customHeight="1">
      <c r="A51" s="60"/>
      <c r="B51" s="400"/>
      <c r="C51" s="325"/>
      <c r="D51" s="325"/>
      <c r="E51" s="325"/>
      <c r="F51" s="325"/>
      <c r="G51" s="325"/>
      <c r="H51" s="325"/>
      <c r="I51" s="325"/>
      <c r="J51" s="325"/>
      <c r="K51" s="325"/>
      <c r="L51" s="325"/>
      <c r="M51" s="325"/>
      <c r="N51" s="325"/>
      <c r="O51" s="325"/>
      <c r="P51" s="325"/>
      <c r="Q51" s="325"/>
      <c r="R51" s="325"/>
      <c r="S51" s="325"/>
      <c r="T51" s="325"/>
      <c r="U51" s="325"/>
      <c r="V51" s="325"/>
      <c r="W51" s="260"/>
      <c r="X51" s="260"/>
      <c r="Y51" s="260"/>
      <c r="Z51" s="260"/>
      <c r="AA51" s="260"/>
      <c r="AB51" s="260"/>
      <c r="AC51" s="260"/>
      <c r="AD51" s="260"/>
      <c r="AE51" s="260"/>
      <c r="AF51" s="260"/>
      <c r="AG51" s="402"/>
      <c r="AH51" s="38"/>
      <c r="AI51" s="333" t="s">
        <v>461</v>
      </c>
      <c r="AJ51" s="334"/>
      <c r="AK51" s="334"/>
      <c r="AL51" s="334"/>
      <c r="AM51" s="334"/>
      <c r="AN51" s="334"/>
      <c r="AO51" s="334"/>
      <c r="AP51" s="334"/>
      <c r="AQ51" s="334"/>
      <c r="AR51" s="334"/>
      <c r="AS51" s="334"/>
      <c r="AT51" s="334"/>
      <c r="AU51" s="334"/>
      <c r="AV51" s="334"/>
      <c r="AW51" s="334"/>
      <c r="AX51" s="334"/>
      <c r="AY51" s="334"/>
      <c r="AZ51" s="334"/>
      <c r="BA51" s="334"/>
      <c r="BB51" s="334"/>
      <c r="BC51" s="334"/>
      <c r="BD51" s="334"/>
      <c r="BE51" s="334"/>
      <c r="BF51" s="334"/>
      <c r="BG51" s="334"/>
      <c r="BH51" s="334"/>
      <c r="BI51" s="334"/>
      <c r="BJ51" s="334"/>
      <c r="BK51" s="334"/>
      <c r="BL51" s="334"/>
      <c r="BM51" s="334"/>
      <c r="BN51" s="335"/>
      <c r="BO51" s="38"/>
      <c r="BP51" s="379"/>
      <c r="BQ51" s="380"/>
      <c r="BR51" s="380"/>
      <c r="BS51" s="380"/>
      <c r="BT51" s="380"/>
      <c r="BU51" s="380"/>
      <c r="BV51" s="380"/>
      <c r="BW51" s="380"/>
      <c r="BX51" s="380"/>
      <c r="BY51" s="380"/>
      <c r="BZ51" s="380"/>
      <c r="CA51" s="380"/>
      <c r="CB51" s="380"/>
      <c r="CC51" s="380"/>
      <c r="CD51" s="380"/>
      <c r="CE51" s="380"/>
      <c r="CF51" s="380"/>
      <c r="CG51" s="380"/>
      <c r="CH51" s="380"/>
      <c r="CI51" s="380"/>
      <c r="CJ51" s="380"/>
      <c r="CK51" s="380"/>
      <c r="CL51" s="380"/>
      <c r="CM51" s="380"/>
      <c r="CN51" s="380"/>
      <c r="CO51" s="380"/>
      <c r="CP51" s="380"/>
      <c r="CQ51" s="380"/>
      <c r="CR51" s="380"/>
      <c r="CS51" s="380"/>
      <c r="CT51" s="380"/>
      <c r="CU51" s="381"/>
      <c r="CV51" s="40"/>
    </row>
    <row r="52" spans="1:100" ht="12.75" customHeight="1">
      <c r="A52" s="60"/>
      <c r="B52" s="400"/>
      <c r="C52" s="325"/>
      <c r="D52" s="325"/>
      <c r="E52" s="325"/>
      <c r="F52" s="325"/>
      <c r="G52" s="325"/>
      <c r="H52" s="325"/>
      <c r="I52" s="325"/>
      <c r="J52" s="325"/>
      <c r="K52" s="325"/>
      <c r="L52" s="325"/>
      <c r="M52" s="325"/>
      <c r="N52" s="325"/>
      <c r="O52" s="325"/>
      <c r="P52" s="325"/>
      <c r="Q52" s="325"/>
      <c r="R52" s="325"/>
      <c r="S52" s="325"/>
      <c r="T52" s="325"/>
      <c r="U52" s="325"/>
      <c r="V52" s="325"/>
      <c r="W52" s="260"/>
      <c r="X52" s="260"/>
      <c r="Y52" s="260"/>
      <c r="Z52" s="260"/>
      <c r="AA52" s="260"/>
      <c r="AB52" s="260"/>
      <c r="AC52" s="260"/>
      <c r="AD52" s="260"/>
      <c r="AE52" s="260"/>
      <c r="AF52" s="260"/>
      <c r="AG52" s="402"/>
      <c r="AH52" s="38"/>
      <c r="AI52" s="336"/>
      <c r="AJ52" s="337"/>
      <c r="AK52" s="337"/>
      <c r="AL52" s="337"/>
      <c r="AM52" s="337"/>
      <c r="AN52" s="337"/>
      <c r="AO52" s="337"/>
      <c r="AP52" s="337"/>
      <c r="AQ52" s="337"/>
      <c r="AR52" s="337"/>
      <c r="AS52" s="337"/>
      <c r="AT52" s="337"/>
      <c r="AU52" s="337"/>
      <c r="AV52" s="337"/>
      <c r="AW52" s="337"/>
      <c r="AX52" s="337"/>
      <c r="AY52" s="337"/>
      <c r="AZ52" s="337"/>
      <c r="BA52" s="337"/>
      <c r="BB52" s="337"/>
      <c r="BC52" s="337"/>
      <c r="BD52" s="337"/>
      <c r="BE52" s="337"/>
      <c r="BF52" s="337"/>
      <c r="BG52" s="337"/>
      <c r="BH52" s="337"/>
      <c r="BI52" s="337"/>
      <c r="BJ52" s="337"/>
      <c r="BK52" s="337"/>
      <c r="BL52" s="337"/>
      <c r="BM52" s="337"/>
      <c r="BN52" s="338"/>
      <c r="BO52" s="38"/>
      <c r="BP52" s="373">
        <f>Feats!G17&amp;IF(Feats!AQ17="",""," ["&amp;Feats!AQ17&amp;"]")</f>
      </c>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5"/>
      <c r="CV52" s="40"/>
    </row>
    <row r="53" spans="1:100" ht="12.75" customHeight="1">
      <c r="A53" s="60"/>
      <c r="B53" s="400"/>
      <c r="C53" s="325"/>
      <c r="D53" s="325"/>
      <c r="E53" s="325"/>
      <c r="F53" s="325"/>
      <c r="G53" s="325"/>
      <c r="H53" s="325"/>
      <c r="I53" s="325"/>
      <c r="J53" s="325"/>
      <c r="K53" s="325"/>
      <c r="L53" s="325"/>
      <c r="M53" s="325"/>
      <c r="N53" s="325"/>
      <c r="O53" s="325"/>
      <c r="P53" s="325"/>
      <c r="Q53" s="325"/>
      <c r="R53" s="325"/>
      <c r="S53" s="325"/>
      <c r="T53" s="325"/>
      <c r="U53" s="325"/>
      <c r="V53" s="325"/>
      <c r="W53" s="260"/>
      <c r="X53" s="260"/>
      <c r="Y53" s="260"/>
      <c r="Z53" s="260"/>
      <c r="AA53" s="260"/>
      <c r="AB53" s="260"/>
      <c r="AC53" s="260"/>
      <c r="AD53" s="260"/>
      <c r="AE53" s="260"/>
      <c r="AF53" s="260"/>
      <c r="AG53" s="402"/>
      <c r="AH53" s="38"/>
      <c r="AI53" s="373">
        <f>IF(Basics!$E$1="","",VLOOKUP(Basics!$E$1,Data!$A$3:$BX$10,36,0))</f>
      </c>
      <c r="AJ53" s="374"/>
      <c r="AK53" s="374"/>
      <c r="AL53" s="374"/>
      <c r="AM53" s="374"/>
      <c r="AN53" s="374"/>
      <c r="AO53" s="374"/>
      <c r="AP53" s="374"/>
      <c r="AQ53" s="374"/>
      <c r="AR53" s="374"/>
      <c r="AS53" s="374"/>
      <c r="AT53" s="374"/>
      <c r="AU53" s="374"/>
      <c r="AV53" s="374"/>
      <c r="AW53" s="374"/>
      <c r="AX53" s="374"/>
      <c r="AY53" s="374"/>
      <c r="AZ53" s="374"/>
      <c r="BA53" s="374"/>
      <c r="BB53" s="374"/>
      <c r="BC53" s="374"/>
      <c r="BD53" s="374"/>
      <c r="BE53" s="374"/>
      <c r="BF53" s="374"/>
      <c r="BG53" s="374"/>
      <c r="BH53" s="374"/>
      <c r="BI53" s="374"/>
      <c r="BJ53" s="374"/>
      <c r="BK53" s="374"/>
      <c r="BL53" s="374"/>
      <c r="BM53" s="374"/>
      <c r="BN53" s="375"/>
      <c r="BO53" s="38"/>
      <c r="BP53" s="376"/>
      <c r="BQ53" s="377"/>
      <c r="BR53" s="377"/>
      <c r="BS53" s="377"/>
      <c r="BT53" s="377"/>
      <c r="BU53" s="377"/>
      <c r="BV53" s="377"/>
      <c r="BW53" s="377"/>
      <c r="BX53" s="377"/>
      <c r="BY53" s="377"/>
      <c r="BZ53" s="377"/>
      <c r="CA53" s="377"/>
      <c r="CB53" s="377"/>
      <c r="CC53" s="377"/>
      <c r="CD53" s="377"/>
      <c r="CE53" s="377"/>
      <c r="CF53" s="377"/>
      <c r="CG53" s="377"/>
      <c r="CH53" s="377"/>
      <c r="CI53" s="377"/>
      <c r="CJ53" s="377"/>
      <c r="CK53" s="377"/>
      <c r="CL53" s="377"/>
      <c r="CM53" s="377"/>
      <c r="CN53" s="377"/>
      <c r="CO53" s="377"/>
      <c r="CP53" s="377"/>
      <c r="CQ53" s="377"/>
      <c r="CR53" s="377"/>
      <c r="CS53" s="377"/>
      <c r="CT53" s="377"/>
      <c r="CU53" s="378"/>
      <c r="CV53" s="40"/>
    </row>
    <row r="54" spans="1:100" ht="12.75" customHeight="1">
      <c r="A54" s="60"/>
      <c r="B54" s="401"/>
      <c r="C54" s="326"/>
      <c r="D54" s="326"/>
      <c r="E54" s="326"/>
      <c r="F54" s="326"/>
      <c r="G54" s="326"/>
      <c r="H54" s="326"/>
      <c r="I54" s="326"/>
      <c r="J54" s="326"/>
      <c r="K54" s="326"/>
      <c r="L54" s="326"/>
      <c r="M54" s="326"/>
      <c r="N54" s="326"/>
      <c r="O54" s="326"/>
      <c r="P54" s="326"/>
      <c r="Q54" s="326"/>
      <c r="R54" s="326"/>
      <c r="S54" s="326"/>
      <c r="T54" s="326"/>
      <c r="U54" s="326"/>
      <c r="V54" s="326"/>
      <c r="W54" s="403"/>
      <c r="X54" s="403"/>
      <c r="Y54" s="403"/>
      <c r="Z54" s="403"/>
      <c r="AA54" s="403"/>
      <c r="AB54" s="403"/>
      <c r="AC54" s="403"/>
      <c r="AD54" s="403"/>
      <c r="AE54" s="403"/>
      <c r="AF54" s="403"/>
      <c r="AG54" s="404"/>
      <c r="AH54" s="38"/>
      <c r="AI54" s="376"/>
      <c r="AJ54" s="377"/>
      <c r="AK54" s="377"/>
      <c r="AL54" s="377"/>
      <c r="AM54" s="377"/>
      <c r="AN54" s="377"/>
      <c r="AO54" s="377"/>
      <c r="AP54" s="377"/>
      <c r="AQ54" s="377"/>
      <c r="AR54" s="377"/>
      <c r="AS54" s="377"/>
      <c r="AT54" s="377"/>
      <c r="AU54" s="377"/>
      <c r="AV54" s="377"/>
      <c r="AW54" s="377"/>
      <c r="AX54" s="377"/>
      <c r="AY54" s="377"/>
      <c r="AZ54" s="377"/>
      <c r="BA54" s="377"/>
      <c r="BB54" s="377"/>
      <c r="BC54" s="377"/>
      <c r="BD54" s="377"/>
      <c r="BE54" s="377"/>
      <c r="BF54" s="377"/>
      <c r="BG54" s="377"/>
      <c r="BH54" s="377"/>
      <c r="BI54" s="377"/>
      <c r="BJ54" s="377"/>
      <c r="BK54" s="377"/>
      <c r="BL54" s="377"/>
      <c r="BM54" s="377"/>
      <c r="BN54" s="378"/>
      <c r="BO54" s="38"/>
      <c r="BP54" s="376"/>
      <c r="BQ54" s="377"/>
      <c r="BR54" s="377"/>
      <c r="BS54" s="377"/>
      <c r="BT54" s="377"/>
      <c r="BU54" s="377"/>
      <c r="BV54" s="377"/>
      <c r="BW54" s="377"/>
      <c r="BX54" s="377"/>
      <c r="BY54" s="377"/>
      <c r="BZ54" s="377"/>
      <c r="CA54" s="377"/>
      <c r="CB54" s="377"/>
      <c r="CC54" s="377"/>
      <c r="CD54" s="377"/>
      <c r="CE54" s="377"/>
      <c r="CF54" s="377"/>
      <c r="CG54" s="377"/>
      <c r="CH54" s="377"/>
      <c r="CI54" s="377"/>
      <c r="CJ54" s="377"/>
      <c r="CK54" s="377"/>
      <c r="CL54" s="377"/>
      <c r="CM54" s="377"/>
      <c r="CN54" s="377"/>
      <c r="CO54" s="377"/>
      <c r="CP54" s="377"/>
      <c r="CQ54" s="377"/>
      <c r="CR54" s="377"/>
      <c r="CS54" s="377"/>
      <c r="CT54" s="377"/>
      <c r="CU54" s="378"/>
      <c r="CV54" s="40"/>
    </row>
    <row r="55" spans="1:100" ht="12.75" customHeight="1" thickBot="1">
      <c r="A55" s="60"/>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76"/>
      <c r="AJ55" s="377"/>
      <c r="AK55" s="377"/>
      <c r="AL55" s="377"/>
      <c r="AM55" s="377"/>
      <c r="AN55" s="377"/>
      <c r="AO55" s="377"/>
      <c r="AP55" s="377"/>
      <c r="AQ55" s="377"/>
      <c r="AR55" s="377"/>
      <c r="AS55" s="377"/>
      <c r="AT55" s="377"/>
      <c r="AU55" s="377"/>
      <c r="AV55" s="377"/>
      <c r="AW55" s="377"/>
      <c r="AX55" s="377"/>
      <c r="AY55" s="377"/>
      <c r="AZ55" s="377"/>
      <c r="BA55" s="377"/>
      <c r="BB55" s="377"/>
      <c r="BC55" s="377"/>
      <c r="BD55" s="377"/>
      <c r="BE55" s="377"/>
      <c r="BF55" s="377"/>
      <c r="BG55" s="377"/>
      <c r="BH55" s="377"/>
      <c r="BI55" s="377"/>
      <c r="BJ55" s="377"/>
      <c r="BK55" s="377"/>
      <c r="BL55" s="377"/>
      <c r="BM55" s="377"/>
      <c r="BN55" s="378"/>
      <c r="BO55" s="38"/>
      <c r="BP55" s="379"/>
      <c r="BQ55" s="380"/>
      <c r="BR55" s="380"/>
      <c r="BS55" s="380"/>
      <c r="BT55" s="380"/>
      <c r="BU55" s="380"/>
      <c r="BV55" s="380"/>
      <c r="BW55" s="380"/>
      <c r="BX55" s="380"/>
      <c r="BY55" s="380"/>
      <c r="BZ55" s="380"/>
      <c r="CA55" s="380"/>
      <c r="CB55" s="380"/>
      <c r="CC55" s="380"/>
      <c r="CD55" s="380"/>
      <c r="CE55" s="380"/>
      <c r="CF55" s="380"/>
      <c r="CG55" s="380"/>
      <c r="CH55" s="380"/>
      <c r="CI55" s="380"/>
      <c r="CJ55" s="380"/>
      <c r="CK55" s="380"/>
      <c r="CL55" s="380"/>
      <c r="CM55" s="380"/>
      <c r="CN55" s="380"/>
      <c r="CO55" s="380"/>
      <c r="CP55" s="380"/>
      <c r="CQ55" s="380"/>
      <c r="CR55" s="380"/>
      <c r="CS55" s="380"/>
      <c r="CT55" s="380"/>
      <c r="CU55" s="381"/>
      <c r="CV55" s="40"/>
    </row>
    <row r="56" spans="1:100" ht="12.75" customHeight="1">
      <c r="A56" s="60"/>
      <c r="B56" s="333" t="s">
        <v>449</v>
      </c>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405" t="s">
        <v>450</v>
      </c>
      <c r="AD56" s="405"/>
      <c r="AE56" s="405"/>
      <c r="AF56" s="407"/>
      <c r="AG56" s="408"/>
      <c r="AH56" s="38"/>
      <c r="AI56" s="376"/>
      <c r="AJ56" s="377"/>
      <c r="AK56" s="377"/>
      <c r="AL56" s="377"/>
      <c r="AM56" s="377"/>
      <c r="AN56" s="377"/>
      <c r="AO56" s="377"/>
      <c r="AP56" s="377"/>
      <c r="AQ56" s="377"/>
      <c r="AR56" s="377"/>
      <c r="AS56" s="377"/>
      <c r="AT56" s="377"/>
      <c r="AU56" s="377"/>
      <c r="AV56" s="377"/>
      <c r="AW56" s="377"/>
      <c r="AX56" s="377"/>
      <c r="AY56" s="377"/>
      <c r="AZ56" s="377"/>
      <c r="BA56" s="377"/>
      <c r="BB56" s="377"/>
      <c r="BC56" s="377"/>
      <c r="BD56" s="377"/>
      <c r="BE56" s="377"/>
      <c r="BF56" s="377"/>
      <c r="BG56" s="377"/>
      <c r="BH56" s="377"/>
      <c r="BI56" s="377"/>
      <c r="BJ56" s="377"/>
      <c r="BK56" s="377"/>
      <c r="BL56" s="377"/>
      <c r="BM56" s="377"/>
      <c r="BN56" s="378"/>
      <c r="BO56" s="38"/>
      <c r="BP56" s="373">
        <f>Feats!G19&amp;IF(Feats!AQ19="",""," ["&amp;Feats!AQ19&amp;"]")</f>
      </c>
      <c r="BQ56" s="374"/>
      <c r="BR56" s="374"/>
      <c r="BS56" s="374"/>
      <c r="BT56" s="374"/>
      <c r="BU56" s="374"/>
      <c r="BV56" s="374"/>
      <c r="BW56" s="374"/>
      <c r="BX56" s="374"/>
      <c r="BY56" s="374"/>
      <c r="BZ56" s="374"/>
      <c r="CA56" s="374"/>
      <c r="CB56" s="374"/>
      <c r="CC56" s="374"/>
      <c r="CD56" s="374"/>
      <c r="CE56" s="374"/>
      <c r="CF56" s="374"/>
      <c r="CG56" s="374"/>
      <c r="CH56" s="374"/>
      <c r="CI56" s="374"/>
      <c r="CJ56" s="374"/>
      <c r="CK56" s="374"/>
      <c r="CL56" s="374"/>
      <c r="CM56" s="374"/>
      <c r="CN56" s="374"/>
      <c r="CO56" s="374"/>
      <c r="CP56" s="374"/>
      <c r="CQ56" s="374"/>
      <c r="CR56" s="374"/>
      <c r="CS56" s="374"/>
      <c r="CT56" s="374"/>
      <c r="CU56" s="375"/>
      <c r="CV56" s="40"/>
    </row>
    <row r="57" spans="1:100" ht="12.75" customHeight="1" thickBot="1">
      <c r="A57" s="60"/>
      <c r="B57" s="370"/>
      <c r="C57" s="371"/>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406"/>
      <c r="AD57" s="406"/>
      <c r="AE57" s="406"/>
      <c r="AF57" s="409"/>
      <c r="AG57" s="410"/>
      <c r="AH57" s="38"/>
      <c r="AI57" s="379"/>
      <c r="AJ57" s="380"/>
      <c r="AK57" s="380"/>
      <c r="AL57" s="380"/>
      <c r="AM57" s="380"/>
      <c r="AN57" s="380"/>
      <c r="AO57" s="380"/>
      <c r="AP57" s="380"/>
      <c r="AQ57" s="380"/>
      <c r="AR57" s="380"/>
      <c r="AS57" s="380"/>
      <c r="AT57" s="380"/>
      <c r="AU57" s="380"/>
      <c r="AV57" s="380"/>
      <c r="AW57" s="380"/>
      <c r="AX57" s="380"/>
      <c r="AY57" s="380"/>
      <c r="AZ57" s="380"/>
      <c r="BA57" s="380"/>
      <c r="BB57" s="380"/>
      <c r="BC57" s="380"/>
      <c r="BD57" s="380"/>
      <c r="BE57" s="380"/>
      <c r="BF57" s="380"/>
      <c r="BG57" s="380"/>
      <c r="BH57" s="380"/>
      <c r="BI57" s="380"/>
      <c r="BJ57" s="380"/>
      <c r="BK57" s="380"/>
      <c r="BL57" s="380"/>
      <c r="BM57" s="380"/>
      <c r="BN57" s="381"/>
      <c r="BO57" s="38"/>
      <c r="BP57" s="376"/>
      <c r="BQ57" s="377"/>
      <c r="BR57" s="377"/>
      <c r="BS57" s="377"/>
      <c r="BT57" s="377"/>
      <c r="BU57" s="377"/>
      <c r="BV57" s="377"/>
      <c r="BW57" s="377"/>
      <c r="BX57" s="377"/>
      <c r="BY57" s="377"/>
      <c r="BZ57" s="377"/>
      <c r="CA57" s="377"/>
      <c r="CB57" s="377"/>
      <c r="CC57" s="377"/>
      <c r="CD57" s="377"/>
      <c r="CE57" s="377"/>
      <c r="CF57" s="377"/>
      <c r="CG57" s="377"/>
      <c r="CH57" s="377"/>
      <c r="CI57" s="377"/>
      <c r="CJ57" s="377"/>
      <c r="CK57" s="377"/>
      <c r="CL57" s="377"/>
      <c r="CM57" s="377"/>
      <c r="CN57" s="377"/>
      <c r="CO57" s="377"/>
      <c r="CP57" s="377"/>
      <c r="CQ57" s="377"/>
      <c r="CR57" s="377"/>
      <c r="CS57" s="377"/>
      <c r="CT57" s="377"/>
      <c r="CU57" s="378"/>
      <c r="CV57" s="40"/>
    </row>
    <row r="58" spans="1:100" ht="12.75" customHeight="1">
      <c r="A58" s="60"/>
      <c r="B58" s="417" t="s">
        <v>451</v>
      </c>
      <c r="C58" s="417"/>
      <c r="D58" s="417"/>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38"/>
      <c r="AI58" s="373">
        <f>IF(Basics!$E$1="","",VLOOKUP(Basics!$E$1,Data!$A$3:$BX$10,46,0))</f>
      </c>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5"/>
      <c r="BO58" s="38"/>
      <c r="BP58" s="376"/>
      <c r="BQ58" s="377"/>
      <c r="BR58" s="377"/>
      <c r="BS58" s="377"/>
      <c r="BT58" s="377"/>
      <c r="BU58" s="377"/>
      <c r="BV58" s="377"/>
      <c r="BW58" s="377"/>
      <c r="BX58" s="377"/>
      <c r="BY58" s="377"/>
      <c r="BZ58" s="377"/>
      <c r="CA58" s="377"/>
      <c r="CB58" s="377"/>
      <c r="CC58" s="377"/>
      <c r="CD58" s="377"/>
      <c r="CE58" s="377"/>
      <c r="CF58" s="377"/>
      <c r="CG58" s="377"/>
      <c r="CH58" s="377"/>
      <c r="CI58" s="377"/>
      <c r="CJ58" s="377"/>
      <c r="CK58" s="377"/>
      <c r="CL58" s="377"/>
      <c r="CM58" s="377"/>
      <c r="CN58" s="377"/>
      <c r="CO58" s="377"/>
      <c r="CP58" s="377"/>
      <c r="CQ58" s="377"/>
      <c r="CR58" s="377"/>
      <c r="CS58" s="377"/>
      <c r="CT58" s="377"/>
      <c r="CU58" s="378"/>
      <c r="CV58" s="40"/>
    </row>
    <row r="59" spans="1:100" ht="12.75" customHeight="1">
      <c r="A59" s="60"/>
      <c r="B59" s="417"/>
      <c r="C59" s="417"/>
      <c r="D59" s="417"/>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38"/>
      <c r="AI59" s="376"/>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8"/>
      <c r="BO59" s="38"/>
      <c r="BP59" s="379"/>
      <c r="BQ59" s="380"/>
      <c r="BR59" s="380"/>
      <c r="BS59" s="380"/>
      <c r="BT59" s="380"/>
      <c r="BU59" s="380"/>
      <c r="BV59" s="380"/>
      <c r="BW59" s="380"/>
      <c r="BX59" s="380"/>
      <c r="BY59" s="380"/>
      <c r="BZ59" s="380"/>
      <c r="CA59" s="380"/>
      <c r="CB59" s="380"/>
      <c r="CC59" s="380"/>
      <c r="CD59" s="380"/>
      <c r="CE59" s="380"/>
      <c r="CF59" s="380"/>
      <c r="CG59" s="380"/>
      <c r="CH59" s="380"/>
      <c r="CI59" s="380"/>
      <c r="CJ59" s="380"/>
      <c r="CK59" s="380"/>
      <c r="CL59" s="380"/>
      <c r="CM59" s="380"/>
      <c r="CN59" s="380"/>
      <c r="CO59" s="380"/>
      <c r="CP59" s="380"/>
      <c r="CQ59" s="380"/>
      <c r="CR59" s="380"/>
      <c r="CS59" s="380"/>
      <c r="CT59" s="380"/>
      <c r="CU59" s="381"/>
      <c r="CV59" s="40"/>
    </row>
    <row r="60" spans="1:100" ht="12.75" customHeight="1">
      <c r="A60" s="60"/>
      <c r="B60" s="45" t="s">
        <v>452</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7"/>
      <c r="AH60" s="38"/>
      <c r="AI60" s="376"/>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8"/>
      <c r="BO60" s="38"/>
      <c r="BP60" s="373">
        <f>Feats!G21&amp;IF(Feats!AQ21="",""," ["&amp;Feats!AQ21&amp;"]")</f>
      </c>
      <c r="BQ60" s="374"/>
      <c r="BR60" s="374"/>
      <c r="BS60" s="374"/>
      <c r="BT60" s="374"/>
      <c r="BU60" s="374"/>
      <c r="BV60" s="374"/>
      <c r="BW60" s="374"/>
      <c r="BX60" s="374"/>
      <c r="BY60" s="374"/>
      <c r="BZ60" s="374"/>
      <c r="CA60" s="374"/>
      <c r="CB60" s="374"/>
      <c r="CC60" s="374"/>
      <c r="CD60" s="374"/>
      <c r="CE60" s="374"/>
      <c r="CF60" s="374"/>
      <c r="CG60" s="374"/>
      <c r="CH60" s="374"/>
      <c r="CI60" s="374"/>
      <c r="CJ60" s="374"/>
      <c r="CK60" s="374"/>
      <c r="CL60" s="374"/>
      <c r="CM60" s="374"/>
      <c r="CN60" s="374"/>
      <c r="CO60" s="374"/>
      <c r="CP60" s="374"/>
      <c r="CQ60" s="374"/>
      <c r="CR60" s="374"/>
      <c r="CS60" s="374"/>
      <c r="CT60" s="374"/>
      <c r="CU60" s="375"/>
      <c r="CV60" s="40"/>
    </row>
    <row r="61" spans="1:100" ht="12.75" customHeight="1">
      <c r="A61" s="60"/>
      <c r="B61" s="4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5"/>
      <c r="AH61" s="38"/>
      <c r="AI61" s="376"/>
      <c r="AJ61" s="377"/>
      <c r="AK61" s="377"/>
      <c r="AL61" s="377"/>
      <c r="AM61" s="377"/>
      <c r="AN61" s="377"/>
      <c r="AO61" s="377"/>
      <c r="AP61" s="377"/>
      <c r="AQ61" s="377"/>
      <c r="AR61" s="377"/>
      <c r="AS61" s="377"/>
      <c r="AT61" s="377"/>
      <c r="AU61" s="377"/>
      <c r="AV61" s="377"/>
      <c r="AW61" s="377"/>
      <c r="AX61" s="377"/>
      <c r="AY61" s="377"/>
      <c r="AZ61" s="377"/>
      <c r="BA61" s="377"/>
      <c r="BB61" s="377"/>
      <c r="BC61" s="377"/>
      <c r="BD61" s="377"/>
      <c r="BE61" s="377"/>
      <c r="BF61" s="377"/>
      <c r="BG61" s="377"/>
      <c r="BH61" s="377"/>
      <c r="BI61" s="377"/>
      <c r="BJ61" s="377"/>
      <c r="BK61" s="377"/>
      <c r="BL61" s="377"/>
      <c r="BM61" s="377"/>
      <c r="BN61" s="378"/>
      <c r="BO61" s="38"/>
      <c r="BP61" s="376"/>
      <c r="BQ61" s="377"/>
      <c r="BR61" s="377"/>
      <c r="BS61" s="377"/>
      <c r="BT61" s="377"/>
      <c r="BU61" s="377"/>
      <c r="BV61" s="377"/>
      <c r="BW61" s="377"/>
      <c r="BX61" s="377"/>
      <c r="BY61" s="377"/>
      <c r="BZ61" s="377"/>
      <c r="CA61" s="377"/>
      <c r="CB61" s="377"/>
      <c r="CC61" s="377"/>
      <c r="CD61" s="377"/>
      <c r="CE61" s="377"/>
      <c r="CF61" s="377"/>
      <c r="CG61" s="377"/>
      <c r="CH61" s="377"/>
      <c r="CI61" s="377"/>
      <c r="CJ61" s="377"/>
      <c r="CK61" s="377"/>
      <c r="CL61" s="377"/>
      <c r="CM61" s="377"/>
      <c r="CN61" s="377"/>
      <c r="CO61" s="377"/>
      <c r="CP61" s="377"/>
      <c r="CQ61" s="377"/>
      <c r="CR61" s="377"/>
      <c r="CS61" s="377"/>
      <c r="CT61" s="377"/>
      <c r="CU61" s="378"/>
      <c r="CV61" s="40"/>
    </row>
    <row r="62" spans="1:100" ht="12.75" customHeight="1">
      <c r="A62" s="60"/>
      <c r="B62" s="49"/>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1"/>
      <c r="AH62" s="38"/>
      <c r="AI62" s="379"/>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1"/>
      <c r="BO62" s="38"/>
      <c r="BP62" s="376"/>
      <c r="BQ62" s="377"/>
      <c r="BR62" s="377"/>
      <c r="BS62" s="377"/>
      <c r="BT62" s="377"/>
      <c r="BU62" s="377"/>
      <c r="BV62" s="377"/>
      <c r="BW62" s="377"/>
      <c r="BX62" s="377"/>
      <c r="BY62" s="377"/>
      <c r="BZ62" s="377"/>
      <c r="CA62" s="377"/>
      <c r="CB62" s="377"/>
      <c r="CC62" s="377"/>
      <c r="CD62" s="377"/>
      <c r="CE62" s="377"/>
      <c r="CF62" s="377"/>
      <c r="CG62" s="377"/>
      <c r="CH62" s="377"/>
      <c r="CI62" s="377"/>
      <c r="CJ62" s="377"/>
      <c r="CK62" s="377"/>
      <c r="CL62" s="377"/>
      <c r="CM62" s="377"/>
      <c r="CN62" s="377"/>
      <c r="CO62" s="377"/>
      <c r="CP62" s="377"/>
      <c r="CQ62" s="377"/>
      <c r="CR62" s="377"/>
      <c r="CS62" s="377"/>
      <c r="CT62" s="377"/>
      <c r="CU62" s="378"/>
      <c r="CV62" s="40"/>
    </row>
    <row r="63" spans="1:100" ht="12.75" customHeight="1" thickBot="1">
      <c r="A63" s="60"/>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73">
        <f>IF(Basics!$E$1="","",VLOOKUP(Basics!$E$1,Data!$A$3:$BX$10,56,0))</f>
      </c>
      <c r="AJ63" s="374"/>
      <c r="AK63" s="374"/>
      <c r="AL63" s="374"/>
      <c r="AM63" s="374"/>
      <c r="AN63" s="374"/>
      <c r="AO63" s="374"/>
      <c r="AP63" s="374"/>
      <c r="AQ63" s="374"/>
      <c r="AR63" s="374"/>
      <c r="AS63" s="374"/>
      <c r="AT63" s="374"/>
      <c r="AU63" s="374"/>
      <c r="AV63" s="374"/>
      <c r="AW63" s="374"/>
      <c r="AX63" s="374"/>
      <c r="AY63" s="374"/>
      <c r="AZ63" s="374"/>
      <c r="BA63" s="374"/>
      <c r="BB63" s="374"/>
      <c r="BC63" s="374"/>
      <c r="BD63" s="374"/>
      <c r="BE63" s="374"/>
      <c r="BF63" s="374"/>
      <c r="BG63" s="374"/>
      <c r="BH63" s="374"/>
      <c r="BI63" s="374"/>
      <c r="BJ63" s="374"/>
      <c r="BK63" s="374"/>
      <c r="BL63" s="374"/>
      <c r="BM63" s="374"/>
      <c r="BN63" s="375"/>
      <c r="BO63" s="38"/>
      <c r="BP63" s="379"/>
      <c r="BQ63" s="380"/>
      <c r="BR63" s="380"/>
      <c r="BS63" s="380"/>
      <c r="BT63" s="380"/>
      <c r="BU63" s="380"/>
      <c r="BV63" s="380"/>
      <c r="BW63" s="380"/>
      <c r="BX63" s="380"/>
      <c r="BY63" s="380"/>
      <c r="BZ63" s="380"/>
      <c r="CA63" s="380"/>
      <c r="CB63" s="380"/>
      <c r="CC63" s="380"/>
      <c r="CD63" s="380"/>
      <c r="CE63" s="380"/>
      <c r="CF63" s="380"/>
      <c r="CG63" s="380"/>
      <c r="CH63" s="380"/>
      <c r="CI63" s="380"/>
      <c r="CJ63" s="380"/>
      <c r="CK63" s="380"/>
      <c r="CL63" s="380"/>
      <c r="CM63" s="380"/>
      <c r="CN63" s="380"/>
      <c r="CO63" s="380"/>
      <c r="CP63" s="380"/>
      <c r="CQ63" s="380"/>
      <c r="CR63" s="380"/>
      <c r="CS63" s="380"/>
      <c r="CT63" s="380"/>
      <c r="CU63" s="381"/>
      <c r="CV63" s="40"/>
    </row>
    <row r="64" spans="1:100" ht="12.75" customHeight="1">
      <c r="A64" s="60"/>
      <c r="B64" s="333" t="s">
        <v>453</v>
      </c>
      <c r="C64" s="334"/>
      <c r="D64" s="334"/>
      <c r="E64" s="334"/>
      <c r="F64" s="334"/>
      <c r="G64" s="334"/>
      <c r="H64" s="334"/>
      <c r="I64" s="334"/>
      <c r="J64" s="334"/>
      <c r="K64" s="334"/>
      <c r="L64" s="334"/>
      <c r="M64" s="334"/>
      <c r="N64" s="334"/>
      <c r="O64" s="334"/>
      <c r="P64" s="334"/>
      <c r="Q64" s="334"/>
      <c r="R64" s="334"/>
      <c r="S64" s="334"/>
      <c r="T64" s="334"/>
      <c r="U64" s="334"/>
      <c r="V64" s="334"/>
      <c r="W64" s="405" t="s">
        <v>454</v>
      </c>
      <c r="X64" s="405"/>
      <c r="Y64" s="405"/>
      <c r="Z64" s="405"/>
      <c r="AA64" s="418"/>
      <c r="AB64" s="420"/>
      <c r="AC64" s="385"/>
      <c r="AD64" s="420"/>
      <c r="AE64" s="385"/>
      <c r="AF64" s="420"/>
      <c r="AG64" s="396"/>
      <c r="AH64" s="38"/>
      <c r="AI64" s="376"/>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8"/>
      <c r="BO64" s="38"/>
      <c r="BP64" s="373">
        <f>Feats!G23&amp;IF(Feats!AQ23="",""," ["&amp;Feats!AQ23&amp;"]")</f>
      </c>
      <c r="BQ64" s="374"/>
      <c r="BR64" s="374"/>
      <c r="BS64" s="374"/>
      <c r="BT64" s="374"/>
      <c r="BU64" s="374"/>
      <c r="BV64" s="374"/>
      <c r="BW64" s="374"/>
      <c r="BX64" s="374"/>
      <c r="BY64" s="374"/>
      <c r="BZ64" s="374"/>
      <c r="CA64" s="374"/>
      <c r="CB64" s="374"/>
      <c r="CC64" s="374"/>
      <c r="CD64" s="374"/>
      <c r="CE64" s="374"/>
      <c r="CF64" s="374"/>
      <c r="CG64" s="374"/>
      <c r="CH64" s="374"/>
      <c r="CI64" s="374"/>
      <c r="CJ64" s="374"/>
      <c r="CK64" s="374"/>
      <c r="CL64" s="374"/>
      <c r="CM64" s="374"/>
      <c r="CN64" s="374"/>
      <c r="CO64" s="374"/>
      <c r="CP64" s="374"/>
      <c r="CQ64" s="374"/>
      <c r="CR64" s="374"/>
      <c r="CS64" s="374"/>
      <c r="CT64" s="374"/>
      <c r="CU64" s="375"/>
      <c r="CV64" s="40"/>
    </row>
    <row r="65" spans="1:100" ht="12.75" customHeight="1" thickBot="1">
      <c r="A65" s="60"/>
      <c r="B65" s="370"/>
      <c r="C65" s="371"/>
      <c r="D65" s="371"/>
      <c r="E65" s="371"/>
      <c r="F65" s="371"/>
      <c r="G65" s="371"/>
      <c r="H65" s="371"/>
      <c r="I65" s="371"/>
      <c r="J65" s="371"/>
      <c r="K65" s="371"/>
      <c r="L65" s="371"/>
      <c r="M65" s="371"/>
      <c r="N65" s="371"/>
      <c r="O65" s="371"/>
      <c r="P65" s="371"/>
      <c r="Q65" s="371"/>
      <c r="R65" s="371"/>
      <c r="S65" s="371"/>
      <c r="T65" s="371"/>
      <c r="U65" s="371"/>
      <c r="V65" s="371"/>
      <c r="W65" s="406"/>
      <c r="X65" s="406"/>
      <c r="Y65" s="406"/>
      <c r="Z65" s="406"/>
      <c r="AA65" s="419"/>
      <c r="AB65" s="421"/>
      <c r="AC65" s="389"/>
      <c r="AD65" s="421"/>
      <c r="AE65" s="389"/>
      <c r="AF65" s="421"/>
      <c r="AG65" s="398"/>
      <c r="AH65" s="38"/>
      <c r="AI65" s="376"/>
      <c r="AJ65" s="377"/>
      <c r="AK65" s="377"/>
      <c r="AL65" s="377"/>
      <c r="AM65" s="377"/>
      <c r="AN65" s="377"/>
      <c r="AO65" s="377"/>
      <c r="AP65" s="377"/>
      <c r="AQ65" s="377"/>
      <c r="AR65" s="377"/>
      <c r="AS65" s="377"/>
      <c r="AT65" s="377"/>
      <c r="AU65" s="377"/>
      <c r="AV65" s="377"/>
      <c r="AW65" s="377"/>
      <c r="AX65" s="377"/>
      <c r="AY65" s="377"/>
      <c r="AZ65" s="377"/>
      <c r="BA65" s="377"/>
      <c r="BB65" s="377"/>
      <c r="BC65" s="377"/>
      <c r="BD65" s="377"/>
      <c r="BE65" s="377"/>
      <c r="BF65" s="377"/>
      <c r="BG65" s="377"/>
      <c r="BH65" s="377"/>
      <c r="BI65" s="377"/>
      <c r="BJ65" s="377"/>
      <c r="BK65" s="377"/>
      <c r="BL65" s="377"/>
      <c r="BM65" s="377"/>
      <c r="BN65" s="378"/>
      <c r="BO65" s="38"/>
      <c r="BP65" s="376"/>
      <c r="BQ65" s="377"/>
      <c r="BR65" s="377"/>
      <c r="BS65" s="377"/>
      <c r="BT65" s="377"/>
      <c r="BU65" s="377"/>
      <c r="BV65" s="377"/>
      <c r="BW65" s="377"/>
      <c r="BX65" s="377"/>
      <c r="BY65" s="377"/>
      <c r="BZ65" s="377"/>
      <c r="CA65" s="377"/>
      <c r="CB65" s="377"/>
      <c r="CC65" s="377"/>
      <c r="CD65" s="377"/>
      <c r="CE65" s="377"/>
      <c r="CF65" s="377"/>
      <c r="CG65" s="377"/>
      <c r="CH65" s="377"/>
      <c r="CI65" s="377"/>
      <c r="CJ65" s="377"/>
      <c r="CK65" s="377"/>
      <c r="CL65" s="377"/>
      <c r="CM65" s="377"/>
      <c r="CN65" s="377"/>
      <c r="CO65" s="377"/>
      <c r="CP65" s="377"/>
      <c r="CQ65" s="377"/>
      <c r="CR65" s="377"/>
      <c r="CS65" s="377"/>
      <c r="CT65" s="377"/>
      <c r="CU65" s="378"/>
      <c r="CV65" s="40"/>
    </row>
    <row r="66" spans="1:100" ht="12.75" customHeight="1">
      <c r="A66" s="60"/>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76"/>
      <c r="AJ66" s="377"/>
      <c r="AK66" s="377"/>
      <c r="AL66" s="377"/>
      <c r="AM66" s="377"/>
      <c r="AN66" s="377"/>
      <c r="AO66" s="377"/>
      <c r="AP66" s="377"/>
      <c r="AQ66" s="377"/>
      <c r="AR66" s="377"/>
      <c r="AS66" s="377"/>
      <c r="AT66" s="377"/>
      <c r="AU66" s="377"/>
      <c r="AV66" s="377"/>
      <c r="AW66" s="377"/>
      <c r="AX66" s="377"/>
      <c r="AY66" s="377"/>
      <c r="AZ66" s="377"/>
      <c r="BA66" s="377"/>
      <c r="BB66" s="377"/>
      <c r="BC66" s="377"/>
      <c r="BD66" s="377"/>
      <c r="BE66" s="377"/>
      <c r="BF66" s="377"/>
      <c r="BG66" s="377"/>
      <c r="BH66" s="377"/>
      <c r="BI66" s="377"/>
      <c r="BJ66" s="377"/>
      <c r="BK66" s="377"/>
      <c r="BL66" s="377"/>
      <c r="BM66" s="377"/>
      <c r="BN66" s="378"/>
      <c r="BO66" s="38"/>
      <c r="BP66" s="376"/>
      <c r="BQ66" s="377"/>
      <c r="BR66" s="377"/>
      <c r="BS66" s="377"/>
      <c r="BT66" s="377"/>
      <c r="BU66" s="377"/>
      <c r="BV66" s="377"/>
      <c r="BW66" s="377"/>
      <c r="BX66" s="377"/>
      <c r="BY66" s="377"/>
      <c r="BZ66" s="377"/>
      <c r="CA66" s="377"/>
      <c r="CB66" s="377"/>
      <c r="CC66" s="377"/>
      <c r="CD66" s="377"/>
      <c r="CE66" s="377"/>
      <c r="CF66" s="377"/>
      <c r="CG66" s="377"/>
      <c r="CH66" s="377"/>
      <c r="CI66" s="377"/>
      <c r="CJ66" s="377"/>
      <c r="CK66" s="377"/>
      <c r="CL66" s="377"/>
      <c r="CM66" s="377"/>
      <c r="CN66" s="377"/>
      <c r="CO66" s="377"/>
      <c r="CP66" s="377"/>
      <c r="CQ66" s="377"/>
      <c r="CR66" s="377"/>
      <c r="CS66" s="377"/>
      <c r="CT66" s="377"/>
      <c r="CU66" s="378"/>
      <c r="CV66" s="40"/>
    </row>
    <row r="67" spans="1:100" ht="12.75" customHeight="1">
      <c r="A67" s="60"/>
      <c r="B67" s="41" t="s">
        <v>455</v>
      </c>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52"/>
      <c r="AH67" s="38"/>
      <c r="AI67" s="379"/>
      <c r="AJ67" s="380"/>
      <c r="AK67" s="380"/>
      <c r="AL67" s="380"/>
      <c r="AM67" s="380"/>
      <c r="AN67" s="380"/>
      <c r="AO67" s="380"/>
      <c r="AP67" s="380"/>
      <c r="AQ67" s="380"/>
      <c r="AR67" s="380"/>
      <c r="AS67" s="380"/>
      <c r="AT67" s="380"/>
      <c r="AU67" s="380"/>
      <c r="AV67" s="380"/>
      <c r="AW67" s="380"/>
      <c r="AX67" s="380"/>
      <c r="AY67" s="380"/>
      <c r="AZ67" s="380"/>
      <c r="BA67" s="380"/>
      <c r="BB67" s="380"/>
      <c r="BC67" s="380"/>
      <c r="BD67" s="380"/>
      <c r="BE67" s="380"/>
      <c r="BF67" s="380"/>
      <c r="BG67" s="380"/>
      <c r="BH67" s="380"/>
      <c r="BI67" s="380"/>
      <c r="BJ67" s="380"/>
      <c r="BK67" s="380"/>
      <c r="BL67" s="380"/>
      <c r="BM67" s="380"/>
      <c r="BN67" s="381"/>
      <c r="BO67" s="38"/>
      <c r="BP67" s="379"/>
      <c r="BQ67" s="380"/>
      <c r="BR67" s="380"/>
      <c r="BS67" s="380"/>
      <c r="BT67" s="380"/>
      <c r="BU67" s="380"/>
      <c r="BV67" s="380"/>
      <c r="BW67" s="380"/>
      <c r="BX67" s="380"/>
      <c r="BY67" s="380"/>
      <c r="BZ67" s="380"/>
      <c r="CA67" s="380"/>
      <c r="CB67" s="380"/>
      <c r="CC67" s="380"/>
      <c r="CD67" s="380"/>
      <c r="CE67" s="380"/>
      <c r="CF67" s="380"/>
      <c r="CG67" s="380"/>
      <c r="CH67" s="380"/>
      <c r="CI67" s="380"/>
      <c r="CJ67" s="380"/>
      <c r="CK67" s="380"/>
      <c r="CL67" s="380"/>
      <c r="CM67" s="380"/>
      <c r="CN67" s="380"/>
      <c r="CO67" s="380"/>
      <c r="CP67" s="380"/>
      <c r="CQ67" s="380"/>
      <c r="CR67" s="380"/>
      <c r="CS67" s="380"/>
      <c r="CT67" s="380"/>
      <c r="CU67" s="381"/>
      <c r="CV67" s="40"/>
    </row>
    <row r="68" spans="1:100" ht="12.75" customHeight="1">
      <c r="A68" s="60"/>
      <c r="B68" s="53"/>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54"/>
      <c r="AH68" s="38"/>
      <c r="AI68" s="373">
        <f>IF(Basics!$E$1="","",VLOOKUP(Basics!$E$1,Data!$A$3:$BX$10,66,0))</f>
      </c>
      <c r="AJ68" s="374"/>
      <c r="AK68" s="374"/>
      <c r="AL68" s="374"/>
      <c r="AM68" s="374"/>
      <c r="AN68" s="374"/>
      <c r="AO68" s="374"/>
      <c r="AP68" s="374"/>
      <c r="AQ68" s="374"/>
      <c r="AR68" s="374"/>
      <c r="AS68" s="374"/>
      <c r="AT68" s="374"/>
      <c r="AU68" s="374"/>
      <c r="AV68" s="374"/>
      <c r="AW68" s="374"/>
      <c r="AX68" s="374"/>
      <c r="AY68" s="374"/>
      <c r="AZ68" s="374"/>
      <c r="BA68" s="374"/>
      <c r="BB68" s="374"/>
      <c r="BC68" s="374"/>
      <c r="BD68" s="374"/>
      <c r="BE68" s="374"/>
      <c r="BF68" s="374"/>
      <c r="BG68" s="374"/>
      <c r="BH68" s="374"/>
      <c r="BI68" s="374"/>
      <c r="BJ68" s="374"/>
      <c r="BK68" s="374"/>
      <c r="BL68" s="374"/>
      <c r="BM68" s="374"/>
      <c r="BN68" s="375"/>
      <c r="BO68" s="38"/>
      <c r="BP68" s="373">
        <f>Feats!G25&amp;IF(Feats!AQ25="",""," ["&amp;Feats!AQ25&amp;"]")</f>
      </c>
      <c r="BQ68" s="374"/>
      <c r="BR68" s="374"/>
      <c r="BS68" s="374"/>
      <c r="BT68" s="374"/>
      <c r="BU68" s="374"/>
      <c r="BV68" s="374"/>
      <c r="BW68" s="374"/>
      <c r="BX68" s="374"/>
      <c r="BY68" s="374"/>
      <c r="BZ68" s="374"/>
      <c r="CA68" s="374"/>
      <c r="CB68" s="374"/>
      <c r="CC68" s="374"/>
      <c r="CD68" s="374"/>
      <c r="CE68" s="374"/>
      <c r="CF68" s="374"/>
      <c r="CG68" s="374"/>
      <c r="CH68" s="374"/>
      <c r="CI68" s="374"/>
      <c r="CJ68" s="374"/>
      <c r="CK68" s="374"/>
      <c r="CL68" s="374"/>
      <c r="CM68" s="374"/>
      <c r="CN68" s="374"/>
      <c r="CO68" s="374"/>
      <c r="CP68" s="374"/>
      <c r="CQ68" s="374"/>
      <c r="CR68" s="374"/>
      <c r="CS68" s="374"/>
      <c r="CT68" s="374"/>
      <c r="CU68" s="375"/>
      <c r="CV68" s="40"/>
    </row>
    <row r="69" spans="1:100" ht="12.75" customHeight="1">
      <c r="A69" s="60"/>
      <c r="B69" s="55"/>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7"/>
      <c r="AH69" s="38"/>
      <c r="AI69" s="376"/>
      <c r="AJ69" s="377"/>
      <c r="AK69" s="377"/>
      <c r="AL69" s="377"/>
      <c r="AM69" s="377"/>
      <c r="AN69" s="377"/>
      <c r="AO69" s="377"/>
      <c r="AP69" s="377"/>
      <c r="AQ69" s="377"/>
      <c r="AR69" s="377"/>
      <c r="AS69" s="377"/>
      <c r="AT69" s="377"/>
      <c r="AU69" s="377"/>
      <c r="AV69" s="377"/>
      <c r="AW69" s="377"/>
      <c r="AX69" s="377"/>
      <c r="AY69" s="377"/>
      <c r="AZ69" s="377"/>
      <c r="BA69" s="377"/>
      <c r="BB69" s="377"/>
      <c r="BC69" s="377"/>
      <c r="BD69" s="377"/>
      <c r="BE69" s="377"/>
      <c r="BF69" s="377"/>
      <c r="BG69" s="377"/>
      <c r="BH69" s="377"/>
      <c r="BI69" s="377"/>
      <c r="BJ69" s="377"/>
      <c r="BK69" s="377"/>
      <c r="BL69" s="377"/>
      <c r="BM69" s="377"/>
      <c r="BN69" s="378"/>
      <c r="BO69" s="38"/>
      <c r="BP69" s="376"/>
      <c r="BQ69" s="377"/>
      <c r="BR69" s="377"/>
      <c r="BS69" s="377"/>
      <c r="BT69" s="377"/>
      <c r="BU69" s="377"/>
      <c r="BV69" s="377"/>
      <c r="BW69" s="377"/>
      <c r="BX69" s="377"/>
      <c r="BY69" s="377"/>
      <c r="BZ69" s="377"/>
      <c r="CA69" s="377"/>
      <c r="CB69" s="377"/>
      <c r="CC69" s="377"/>
      <c r="CD69" s="377"/>
      <c r="CE69" s="377"/>
      <c r="CF69" s="377"/>
      <c r="CG69" s="377"/>
      <c r="CH69" s="377"/>
      <c r="CI69" s="377"/>
      <c r="CJ69" s="377"/>
      <c r="CK69" s="377"/>
      <c r="CL69" s="377"/>
      <c r="CM69" s="377"/>
      <c r="CN69" s="377"/>
      <c r="CO69" s="377"/>
      <c r="CP69" s="377"/>
      <c r="CQ69" s="377"/>
      <c r="CR69" s="377"/>
      <c r="CS69" s="377"/>
      <c r="CT69" s="377"/>
      <c r="CU69" s="378"/>
      <c r="CV69" s="40"/>
    </row>
    <row r="70" spans="1:100" ht="12.75" customHeight="1">
      <c r="A70" s="60"/>
      <c r="B70" s="41" t="s">
        <v>456</v>
      </c>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52"/>
      <c r="AH70" s="38"/>
      <c r="AI70" s="376"/>
      <c r="AJ70" s="377"/>
      <c r="AK70" s="377"/>
      <c r="AL70" s="377"/>
      <c r="AM70" s="377"/>
      <c r="AN70" s="377"/>
      <c r="AO70" s="377"/>
      <c r="AP70" s="377"/>
      <c r="AQ70" s="377"/>
      <c r="AR70" s="377"/>
      <c r="AS70" s="377"/>
      <c r="AT70" s="377"/>
      <c r="AU70" s="377"/>
      <c r="AV70" s="377"/>
      <c r="AW70" s="377"/>
      <c r="AX70" s="377"/>
      <c r="AY70" s="377"/>
      <c r="AZ70" s="377"/>
      <c r="BA70" s="377"/>
      <c r="BB70" s="377"/>
      <c r="BC70" s="377"/>
      <c r="BD70" s="377"/>
      <c r="BE70" s="377"/>
      <c r="BF70" s="377"/>
      <c r="BG70" s="377"/>
      <c r="BH70" s="377"/>
      <c r="BI70" s="377"/>
      <c r="BJ70" s="377"/>
      <c r="BK70" s="377"/>
      <c r="BL70" s="377"/>
      <c r="BM70" s="377"/>
      <c r="BN70" s="378"/>
      <c r="BO70" s="38"/>
      <c r="BP70" s="376"/>
      <c r="BQ70" s="377"/>
      <c r="BR70" s="377"/>
      <c r="BS70" s="377"/>
      <c r="BT70" s="377"/>
      <c r="BU70" s="377"/>
      <c r="BV70" s="377"/>
      <c r="BW70" s="377"/>
      <c r="BX70" s="377"/>
      <c r="BY70" s="377"/>
      <c r="BZ70" s="377"/>
      <c r="CA70" s="377"/>
      <c r="CB70" s="377"/>
      <c r="CC70" s="377"/>
      <c r="CD70" s="377"/>
      <c r="CE70" s="377"/>
      <c r="CF70" s="377"/>
      <c r="CG70" s="377"/>
      <c r="CH70" s="377"/>
      <c r="CI70" s="377"/>
      <c r="CJ70" s="377"/>
      <c r="CK70" s="377"/>
      <c r="CL70" s="377"/>
      <c r="CM70" s="377"/>
      <c r="CN70" s="377"/>
      <c r="CO70" s="377"/>
      <c r="CP70" s="377"/>
      <c r="CQ70" s="377"/>
      <c r="CR70" s="377"/>
      <c r="CS70" s="377"/>
      <c r="CT70" s="377"/>
      <c r="CU70" s="378"/>
      <c r="CV70" s="40"/>
    </row>
    <row r="71" spans="1:100" ht="12.75" customHeight="1">
      <c r="A71" s="60"/>
      <c r="B71" s="53"/>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54"/>
      <c r="AH71" s="38"/>
      <c r="AI71" s="376"/>
      <c r="AJ71" s="377"/>
      <c r="AK71" s="377"/>
      <c r="AL71" s="377"/>
      <c r="AM71" s="377"/>
      <c r="AN71" s="377"/>
      <c r="AO71" s="377"/>
      <c r="AP71" s="377"/>
      <c r="AQ71" s="377"/>
      <c r="AR71" s="377"/>
      <c r="AS71" s="377"/>
      <c r="AT71" s="377"/>
      <c r="AU71" s="377"/>
      <c r="AV71" s="377"/>
      <c r="AW71" s="377"/>
      <c r="AX71" s="377"/>
      <c r="AY71" s="377"/>
      <c r="AZ71" s="377"/>
      <c r="BA71" s="377"/>
      <c r="BB71" s="377"/>
      <c r="BC71" s="377"/>
      <c r="BD71" s="377"/>
      <c r="BE71" s="377"/>
      <c r="BF71" s="377"/>
      <c r="BG71" s="377"/>
      <c r="BH71" s="377"/>
      <c r="BI71" s="377"/>
      <c r="BJ71" s="377"/>
      <c r="BK71" s="377"/>
      <c r="BL71" s="377"/>
      <c r="BM71" s="377"/>
      <c r="BN71" s="378"/>
      <c r="BO71" s="38"/>
      <c r="BP71" s="379"/>
      <c r="BQ71" s="380"/>
      <c r="BR71" s="380"/>
      <c r="BS71" s="380"/>
      <c r="BT71" s="380"/>
      <c r="BU71" s="380"/>
      <c r="BV71" s="380"/>
      <c r="BW71" s="380"/>
      <c r="BX71" s="380"/>
      <c r="BY71" s="380"/>
      <c r="BZ71" s="380"/>
      <c r="CA71" s="380"/>
      <c r="CB71" s="380"/>
      <c r="CC71" s="380"/>
      <c r="CD71" s="380"/>
      <c r="CE71" s="380"/>
      <c r="CF71" s="380"/>
      <c r="CG71" s="380"/>
      <c r="CH71" s="380"/>
      <c r="CI71" s="380"/>
      <c r="CJ71" s="380"/>
      <c r="CK71" s="380"/>
      <c r="CL71" s="380"/>
      <c r="CM71" s="380"/>
      <c r="CN71" s="380"/>
      <c r="CO71" s="380"/>
      <c r="CP71" s="380"/>
      <c r="CQ71" s="380"/>
      <c r="CR71" s="380"/>
      <c r="CS71" s="380"/>
      <c r="CT71" s="380"/>
      <c r="CU71" s="381"/>
      <c r="CV71" s="40"/>
    </row>
    <row r="72" spans="1:100" ht="12.75" customHeight="1">
      <c r="A72" s="60"/>
      <c r="B72" s="55"/>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7"/>
      <c r="AH72" s="38"/>
      <c r="AI72" s="379"/>
      <c r="AJ72" s="380"/>
      <c r="AK72" s="380"/>
      <c r="AL72" s="380"/>
      <c r="AM72" s="380"/>
      <c r="AN72" s="380"/>
      <c r="AO72" s="380"/>
      <c r="AP72" s="380"/>
      <c r="AQ72" s="380"/>
      <c r="AR72" s="380"/>
      <c r="AS72" s="380"/>
      <c r="AT72" s="380"/>
      <c r="AU72" s="380"/>
      <c r="AV72" s="380"/>
      <c r="AW72" s="380"/>
      <c r="AX72" s="380"/>
      <c r="AY72" s="380"/>
      <c r="AZ72" s="380"/>
      <c r="BA72" s="380"/>
      <c r="BB72" s="380"/>
      <c r="BC72" s="380"/>
      <c r="BD72" s="380"/>
      <c r="BE72" s="380"/>
      <c r="BF72" s="380"/>
      <c r="BG72" s="380"/>
      <c r="BH72" s="380"/>
      <c r="BI72" s="380"/>
      <c r="BJ72" s="380"/>
      <c r="BK72" s="380"/>
      <c r="BL72" s="380"/>
      <c r="BM72" s="380"/>
      <c r="BN72" s="381"/>
      <c r="BO72" s="38"/>
      <c r="BP72" s="373">
        <f>Feats!G27&amp;IF(Feats!AQ27="",""," ["&amp;Feats!AQ27&amp;"]")</f>
      </c>
      <c r="BQ72" s="374"/>
      <c r="BR72" s="374"/>
      <c r="BS72" s="374"/>
      <c r="BT72" s="374"/>
      <c r="BU72" s="374"/>
      <c r="BV72" s="374"/>
      <c r="BW72" s="374"/>
      <c r="BX72" s="374"/>
      <c r="BY72" s="374"/>
      <c r="BZ72" s="374"/>
      <c r="CA72" s="374"/>
      <c r="CB72" s="374"/>
      <c r="CC72" s="374"/>
      <c r="CD72" s="374"/>
      <c r="CE72" s="374"/>
      <c r="CF72" s="374"/>
      <c r="CG72" s="374"/>
      <c r="CH72" s="374"/>
      <c r="CI72" s="374"/>
      <c r="CJ72" s="374"/>
      <c r="CK72" s="374"/>
      <c r="CL72" s="374"/>
      <c r="CM72" s="374"/>
      <c r="CN72" s="374"/>
      <c r="CO72" s="374"/>
      <c r="CP72" s="374"/>
      <c r="CQ72" s="374"/>
      <c r="CR72" s="374"/>
      <c r="CS72" s="374"/>
      <c r="CT72" s="374"/>
      <c r="CU72" s="375"/>
      <c r="CV72" s="40"/>
    </row>
    <row r="73" spans="1:100" ht="12.75" customHeight="1">
      <c r="A73" s="60"/>
      <c r="B73" s="41" t="s">
        <v>457</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52"/>
      <c r="AH73" s="38"/>
      <c r="AI73" s="373">
        <f>IF(Basics!$E$1="","",VLOOKUP(Basics!$E$1,Data!$A$3:$BX$10,76,0))</f>
      </c>
      <c r="AJ73" s="374"/>
      <c r="AK73" s="374"/>
      <c r="AL73" s="374"/>
      <c r="AM73" s="374"/>
      <c r="AN73" s="374"/>
      <c r="AO73" s="374"/>
      <c r="AP73" s="374"/>
      <c r="AQ73" s="374"/>
      <c r="AR73" s="374"/>
      <c r="AS73" s="374"/>
      <c r="AT73" s="374"/>
      <c r="AU73" s="374"/>
      <c r="AV73" s="374"/>
      <c r="AW73" s="374"/>
      <c r="AX73" s="374"/>
      <c r="AY73" s="374"/>
      <c r="AZ73" s="374"/>
      <c r="BA73" s="374"/>
      <c r="BB73" s="374"/>
      <c r="BC73" s="374"/>
      <c r="BD73" s="374"/>
      <c r="BE73" s="374"/>
      <c r="BF73" s="374"/>
      <c r="BG73" s="374"/>
      <c r="BH73" s="374"/>
      <c r="BI73" s="374"/>
      <c r="BJ73" s="374"/>
      <c r="BK73" s="374"/>
      <c r="BL73" s="374"/>
      <c r="BM73" s="374"/>
      <c r="BN73" s="375"/>
      <c r="BO73" s="38"/>
      <c r="BP73" s="376"/>
      <c r="BQ73" s="377"/>
      <c r="BR73" s="377"/>
      <c r="BS73" s="377"/>
      <c r="BT73" s="377"/>
      <c r="BU73" s="377"/>
      <c r="BV73" s="377"/>
      <c r="BW73" s="377"/>
      <c r="BX73" s="377"/>
      <c r="BY73" s="377"/>
      <c r="BZ73" s="377"/>
      <c r="CA73" s="377"/>
      <c r="CB73" s="377"/>
      <c r="CC73" s="377"/>
      <c r="CD73" s="377"/>
      <c r="CE73" s="377"/>
      <c r="CF73" s="377"/>
      <c r="CG73" s="377"/>
      <c r="CH73" s="377"/>
      <c r="CI73" s="377"/>
      <c r="CJ73" s="377"/>
      <c r="CK73" s="377"/>
      <c r="CL73" s="377"/>
      <c r="CM73" s="377"/>
      <c r="CN73" s="377"/>
      <c r="CO73" s="377"/>
      <c r="CP73" s="377"/>
      <c r="CQ73" s="377"/>
      <c r="CR73" s="377"/>
      <c r="CS73" s="377"/>
      <c r="CT73" s="377"/>
      <c r="CU73" s="378"/>
      <c r="CV73" s="40"/>
    </row>
    <row r="74" spans="1:100" ht="12.75" customHeight="1">
      <c r="A74" s="60"/>
      <c r="B74" s="5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54"/>
      <c r="AH74" s="38"/>
      <c r="AI74" s="376"/>
      <c r="AJ74" s="377"/>
      <c r="AK74" s="377"/>
      <c r="AL74" s="377"/>
      <c r="AM74" s="377"/>
      <c r="AN74" s="377"/>
      <c r="AO74" s="377"/>
      <c r="AP74" s="377"/>
      <c r="AQ74" s="377"/>
      <c r="AR74" s="377"/>
      <c r="AS74" s="377"/>
      <c r="AT74" s="377"/>
      <c r="AU74" s="377"/>
      <c r="AV74" s="377"/>
      <c r="AW74" s="377"/>
      <c r="AX74" s="377"/>
      <c r="AY74" s="377"/>
      <c r="AZ74" s="377"/>
      <c r="BA74" s="377"/>
      <c r="BB74" s="377"/>
      <c r="BC74" s="377"/>
      <c r="BD74" s="377"/>
      <c r="BE74" s="377"/>
      <c r="BF74" s="377"/>
      <c r="BG74" s="377"/>
      <c r="BH74" s="377"/>
      <c r="BI74" s="377"/>
      <c r="BJ74" s="377"/>
      <c r="BK74" s="377"/>
      <c r="BL74" s="377"/>
      <c r="BM74" s="377"/>
      <c r="BN74" s="378"/>
      <c r="BO74" s="38"/>
      <c r="BP74" s="376"/>
      <c r="BQ74" s="377"/>
      <c r="BR74" s="377"/>
      <c r="BS74" s="377"/>
      <c r="BT74" s="377"/>
      <c r="BU74" s="377"/>
      <c r="BV74" s="377"/>
      <c r="BW74" s="377"/>
      <c r="BX74" s="377"/>
      <c r="BY74" s="377"/>
      <c r="BZ74" s="377"/>
      <c r="CA74" s="377"/>
      <c r="CB74" s="377"/>
      <c r="CC74" s="377"/>
      <c r="CD74" s="377"/>
      <c r="CE74" s="377"/>
      <c r="CF74" s="377"/>
      <c r="CG74" s="377"/>
      <c r="CH74" s="377"/>
      <c r="CI74" s="377"/>
      <c r="CJ74" s="377"/>
      <c r="CK74" s="377"/>
      <c r="CL74" s="377"/>
      <c r="CM74" s="377"/>
      <c r="CN74" s="377"/>
      <c r="CO74" s="377"/>
      <c r="CP74" s="377"/>
      <c r="CQ74" s="377"/>
      <c r="CR74" s="377"/>
      <c r="CS74" s="377"/>
      <c r="CT74" s="377"/>
      <c r="CU74" s="378"/>
      <c r="CV74" s="40"/>
    </row>
    <row r="75" spans="1:100" ht="12.75" customHeight="1">
      <c r="A75" s="60"/>
      <c r="B75" s="55"/>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7"/>
      <c r="AH75" s="38"/>
      <c r="AI75" s="376"/>
      <c r="AJ75" s="377"/>
      <c r="AK75" s="377"/>
      <c r="AL75" s="377"/>
      <c r="AM75" s="377"/>
      <c r="AN75" s="377"/>
      <c r="AO75" s="377"/>
      <c r="AP75" s="377"/>
      <c r="AQ75" s="377"/>
      <c r="AR75" s="377"/>
      <c r="AS75" s="377"/>
      <c r="AT75" s="377"/>
      <c r="AU75" s="377"/>
      <c r="AV75" s="377"/>
      <c r="AW75" s="377"/>
      <c r="AX75" s="377"/>
      <c r="AY75" s="377"/>
      <c r="AZ75" s="377"/>
      <c r="BA75" s="377"/>
      <c r="BB75" s="377"/>
      <c r="BC75" s="377"/>
      <c r="BD75" s="377"/>
      <c r="BE75" s="377"/>
      <c r="BF75" s="377"/>
      <c r="BG75" s="377"/>
      <c r="BH75" s="377"/>
      <c r="BI75" s="377"/>
      <c r="BJ75" s="377"/>
      <c r="BK75" s="377"/>
      <c r="BL75" s="377"/>
      <c r="BM75" s="377"/>
      <c r="BN75" s="378"/>
      <c r="BO75" s="38"/>
      <c r="BP75" s="379"/>
      <c r="BQ75" s="380"/>
      <c r="BR75" s="380"/>
      <c r="BS75" s="380"/>
      <c r="BT75" s="380"/>
      <c r="BU75" s="380"/>
      <c r="BV75" s="380"/>
      <c r="BW75" s="380"/>
      <c r="BX75" s="380"/>
      <c r="BY75" s="380"/>
      <c r="BZ75" s="380"/>
      <c r="CA75" s="380"/>
      <c r="CB75" s="380"/>
      <c r="CC75" s="380"/>
      <c r="CD75" s="380"/>
      <c r="CE75" s="380"/>
      <c r="CF75" s="380"/>
      <c r="CG75" s="380"/>
      <c r="CH75" s="380"/>
      <c r="CI75" s="380"/>
      <c r="CJ75" s="380"/>
      <c r="CK75" s="380"/>
      <c r="CL75" s="380"/>
      <c r="CM75" s="380"/>
      <c r="CN75" s="380"/>
      <c r="CO75" s="380"/>
      <c r="CP75" s="380"/>
      <c r="CQ75" s="380"/>
      <c r="CR75" s="380"/>
      <c r="CS75" s="380"/>
      <c r="CT75" s="380"/>
      <c r="CU75" s="381"/>
      <c r="CV75" s="40"/>
    </row>
    <row r="76" spans="1:100" ht="12.75" customHeight="1" thickBot="1">
      <c r="A76" s="60"/>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76"/>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77"/>
      <c r="BF76" s="377"/>
      <c r="BG76" s="377"/>
      <c r="BH76" s="377"/>
      <c r="BI76" s="377"/>
      <c r="BJ76" s="377"/>
      <c r="BK76" s="377"/>
      <c r="BL76" s="377"/>
      <c r="BM76" s="377"/>
      <c r="BN76" s="378"/>
      <c r="BO76" s="38"/>
      <c r="BP76" s="373">
        <f>Feats!G29&amp;IF(Feats!AQ29="",""," ["&amp;Feats!AQ29&amp;"]")</f>
      </c>
      <c r="BQ76" s="374"/>
      <c r="BR76" s="374"/>
      <c r="BS76" s="374"/>
      <c r="BT76" s="374"/>
      <c r="BU76" s="374"/>
      <c r="BV76" s="374"/>
      <c r="BW76" s="374"/>
      <c r="BX76" s="374"/>
      <c r="BY76" s="374"/>
      <c r="BZ76" s="374"/>
      <c r="CA76" s="374"/>
      <c r="CB76" s="374"/>
      <c r="CC76" s="374"/>
      <c r="CD76" s="374"/>
      <c r="CE76" s="374"/>
      <c r="CF76" s="374"/>
      <c r="CG76" s="374"/>
      <c r="CH76" s="374"/>
      <c r="CI76" s="374"/>
      <c r="CJ76" s="374"/>
      <c r="CK76" s="374"/>
      <c r="CL76" s="374"/>
      <c r="CM76" s="374"/>
      <c r="CN76" s="374"/>
      <c r="CO76" s="374"/>
      <c r="CP76" s="374"/>
      <c r="CQ76" s="374"/>
      <c r="CR76" s="374"/>
      <c r="CS76" s="374"/>
      <c r="CT76" s="374"/>
      <c r="CU76" s="375"/>
      <c r="CV76" s="40"/>
    </row>
    <row r="77" spans="1:100" ht="12.75" customHeight="1">
      <c r="A77" s="60"/>
      <c r="B77" s="333" t="s">
        <v>109</v>
      </c>
      <c r="C77" s="334"/>
      <c r="D77" s="334"/>
      <c r="E77" s="334"/>
      <c r="F77" s="334"/>
      <c r="G77" s="334"/>
      <c r="H77" s="334"/>
      <c r="I77" s="334"/>
      <c r="J77" s="334"/>
      <c r="K77" s="334"/>
      <c r="L77" s="334"/>
      <c r="M77" s="334"/>
      <c r="N77" s="334"/>
      <c r="O77" s="334"/>
      <c r="P77" s="334"/>
      <c r="Q77" s="334"/>
      <c r="R77" s="334"/>
      <c r="S77" s="334"/>
      <c r="T77" s="334"/>
      <c r="U77" s="334"/>
      <c r="V77" s="334"/>
      <c r="W77" s="334"/>
      <c r="X77" s="334"/>
      <c r="Y77" s="334"/>
      <c r="Z77" s="334"/>
      <c r="AA77" s="334"/>
      <c r="AB77" s="334"/>
      <c r="AC77" s="334"/>
      <c r="AD77" s="334"/>
      <c r="AE77" s="334"/>
      <c r="AF77" s="334"/>
      <c r="AG77" s="335"/>
      <c r="AH77" s="38"/>
      <c r="AI77" s="379"/>
      <c r="AJ77" s="380"/>
      <c r="AK77" s="380"/>
      <c r="AL77" s="380"/>
      <c r="AM77" s="380"/>
      <c r="AN77" s="380"/>
      <c r="AO77" s="380"/>
      <c r="AP77" s="380"/>
      <c r="AQ77" s="380"/>
      <c r="AR77" s="380"/>
      <c r="AS77" s="380"/>
      <c r="AT77" s="380"/>
      <c r="AU77" s="380"/>
      <c r="AV77" s="380"/>
      <c r="AW77" s="380"/>
      <c r="AX77" s="380"/>
      <c r="AY77" s="380"/>
      <c r="AZ77" s="380"/>
      <c r="BA77" s="380"/>
      <c r="BB77" s="380"/>
      <c r="BC77" s="380"/>
      <c r="BD77" s="380"/>
      <c r="BE77" s="380"/>
      <c r="BF77" s="380"/>
      <c r="BG77" s="380"/>
      <c r="BH77" s="380"/>
      <c r="BI77" s="380"/>
      <c r="BJ77" s="380"/>
      <c r="BK77" s="380"/>
      <c r="BL77" s="380"/>
      <c r="BM77" s="380"/>
      <c r="BN77" s="381"/>
      <c r="BO77" s="38"/>
      <c r="BP77" s="376"/>
      <c r="BQ77" s="377"/>
      <c r="BR77" s="377"/>
      <c r="BS77" s="377"/>
      <c r="BT77" s="377"/>
      <c r="BU77" s="377"/>
      <c r="BV77" s="377"/>
      <c r="BW77" s="377"/>
      <c r="BX77" s="377"/>
      <c r="BY77" s="377"/>
      <c r="BZ77" s="377"/>
      <c r="CA77" s="377"/>
      <c r="CB77" s="377"/>
      <c r="CC77" s="377"/>
      <c r="CD77" s="377"/>
      <c r="CE77" s="377"/>
      <c r="CF77" s="377"/>
      <c r="CG77" s="377"/>
      <c r="CH77" s="377"/>
      <c r="CI77" s="377"/>
      <c r="CJ77" s="377"/>
      <c r="CK77" s="377"/>
      <c r="CL77" s="377"/>
      <c r="CM77" s="377"/>
      <c r="CN77" s="377"/>
      <c r="CO77" s="377"/>
      <c r="CP77" s="377"/>
      <c r="CQ77" s="377"/>
      <c r="CR77" s="377"/>
      <c r="CS77" s="377"/>
      <c r="CT77" s="377"/>
      <c r="CU77" s="378"/>
      <c r="CV77" s="40"/>
    </row>
    <row r="78" spans="1:100" ht="12.75" customHeight="1" thickBot="1">
      <c r="A78" s="60"/>
      <c r="B78" s="370"/>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2"/>
      <c r="AH78" s="38"/>
      <c r="AI78" s="373">
        <f>IF(Basics!$E$1="","",VLOOKUP(Basics!$E$1,Data!$A$3:$CH$10,86,0))</f>
      </c>
      <c r="AJ78" s="374"/>
      <c r="AK78" s="374"/>
      <c r="AL78" s="374"/>
      <c r="AM78" s="374"/>
      <c r="AN78" s="374"/>
      <c r="AO78" s="374"/>
      <c r="AP78" s="374"/>
      <c r="AQ78" s="374"/>
      <c r="AR78" s="374"/>
      <c r="AS78" s="374"/>
      <c r="AT78" s="374"/>
      <c r="AU78" s="374"/>
      <c r="AV78" s="374"/>
      <c r="AW78" s="374"/>
      <c r="AX78" s="374"/>
      <c r="AY78" s="374"/>
      <c r="AZ78" s="374"/>
      <c r="BA78" s="374"/>
      <c r="BB78" s="374"/>
      <c r="BC78" s="374"/>
      <c r="BD78" s="374"/>
      <c r="BE78" s="374"/>
      <c r="BF78" s="374"/>
      <c r="BG78" s="374"/>
      <c r="BH78" s="374"/>
      <c r="BI78" s="374"/>
      <c r="BJ78" s="374"/>
      <c r="BK78" s="374"/>
      <c r="BL78" s="374"/>
      <c r="BM78" s="374"/>
      <c r="BN78" s="375"/>
      <c r="BO78" s="38"/>
      <c r="BP78" s="376"/>
      <c r="BQ78" s="377"/>
      <c r="BR78" s="377"/>
      <c r="BS78" s="377"/>
      <c r="BT78" s="377"/>
      <c r="BU78" s="377"/>
      <c r="BV78" s="377"/>
      <c r="BW78" s="377"/>
      <c r="BX78" s="377"/>
      <c r="BY78" s="377"/>
      <c r="BZ78" s="377"/>
      <c r="CA78" s="377"/>
      <c r="CB78" s="377"/>
      <c r="CC78" s="377"/>
      <c r="CD78" s="377"/>
      <c r="CE78" s="377"/>
      <c r="CF78" s="377"/>
      <c r="CG78" s="377"/>
      <c r="CH78" s="377"/>
      <c r="CI78" s="377"/>
      <c r="CJ78" s="377"/>
      <c r="CK78" s="377"/>
      <c r="CL78" s="377"/>
      <c r="CM78" s="377"/>
      <c r="CN78" s="377"/>
      <c r="CO78" s="377"/>
      <c r="CP78" s="377"/>
      <c r="CQ78" s="377"/>
      <c r="CR78" s="377"/>
      <c r="CS78" s="377"/>
      <c r="CT78" s="377"/>
      <c r="CU78" s="378"/>
      <c r="CV78" s="40"/>
    </row>
    <row r="79" spans="1:100" ht="12.75" customHeight="1">
      <c r="A79" s="60"/>
      <c r="B79" s="38"/>
      <c r="C79" s="38"/>
      <c r="D79" s="38"/>
      <c r="E79" s="38"/>
      <c r="F79" s="38"/>
      <c r="G79" s="38"/>
      <c r="H79" s="38"/>
      <c r="I79" s="38"/>
      <c r="J79" s="38"/>
      <c r="K79" s="38"/>
      <c r="L79" s="38"/>
      <c r="M79" s="38"/>
      <c r="N79" s="38"/>
      <c r="O79" s="38"/>
      <c r="P79" s="38"/>
      <c r="Q79" s="38"/>
      <c r="R79" s="38"/>
      <c r="S79" s="382" t="s">
        <v>424</v>
      </c>
      <c r="T79" s="382"/>
      <c r="U79" s="382"/>
      <c r="V79" s="382" t="s">
        <v>533</v>
      </c>
      <c r="W79" s="382"/>
      <c r="X79" s="382"/>
      <c r="Y79" s="382" t="s">
        <v>534</v>
      </c>
      <c r="Z79" s="382"/>
      <c r="AA79" s="382"/>
      <c r="AB79" s="382" t="s">
        <v>535</v>
      </c>
      <c r="AC79" s="382"/>
      <c r="AD79" s="382"/>
      <c r="AE79" s="382" t="s">
        <v>412</v>
      </c>
      <c r="AF79" s="382"/>
      <c r="AG79" s="382"/>
      <c r="AH79" s="38"/>
      <c r="AI79" s="376"/>
      <c r="AJ79" s="377"/>
      <c r="AK79" s="377"/>
      <c r="AL79" s="377"/>
      <c r="AM79" s="377"/>
      <c r="AN79" s="377"/>
      <c r="AO79" s="377"/>
      <c r="AP79" s="377"/>
      <c r="AQ79" s="377"/>
      <c r="AR79" s="377"/>
      <c r="AS79" s="377"/>
      <c r="AT79" s="377"/>
      <c r="AU79" s="377"/>
      <c r="AV79" s="377"/>
      <c r="AW79" s="377"/>
      <c r="AX79" s="377"/>
      <c r="AY79" s="377"/>
      <c r="AZ79" s="377"/>
      <c r="BA79" s="377"/>
      <c r="BB79" s="377"/>
      <c r="BC79" s="377"/>
      <c r="BD79" s="377"/>
      <c r="BE79" s="377"/>
      <c r="BF79" s="377"/>
      <c r="BG79" s="377"/>
      <c r="BH79" s="377"/>
      <c r="BI79" s="377"/>
      <c r="BJ79" s="377"/>
      <c r="BK79" s="377"/>
      <c r="BL79" s="377"/>
      <c r="BM79" s="377"/>
      <c r="BN79" s="378"/>
      <c r="BO79" s="38"/>
      <c r="BP79" s="379"/>
      <c r="BQ79" s="380"/>
      <c r="BR79" s="380"/>
      <c r="BS79" s="380"/>
      <c r="BT79" s="380"/>
      <c r="BU79" s="380"/>
      <c r="BV79" s="380"/>
      <c r="BW79" s="380"/>
      <c r="BX79" s="380"/>
      <c r="BY79" s="380"/>
      <c r="BZ79" s="380"/>
      <c r="CA79" s="380"/>
      <c r="CB79" s="380"/>
      <c r="CC79" s="380"/>
      <c r="CD79" s="380"/>
      <c r="CE79" s="380"/>
      <c r="CF79" s="380"/>
      <c r="CG79" s="380"/>
      <c r="CH79" s="380"/>
      <c r="CI79" s="380"/>
      <c r="CJ79" s="380"/>
      <c r="CK79" s="380"/>
      <c r="CL79" s="380"/>
      <c r="CM79" s="380"/>
      <c r="CN79" s="380"/>
      <c r="CO79" s="380"/>
      <c r="CP79" s="380"/>
      <c r="CQ79" s="380"/>
      <c r="CR79" s="380"/>
      <c r="CS79" s="380"/>
      <c r="CT79" s="380"/>
      <c r="CU79" s="381"/>
      <c r="CV79" s="40"/>
    </row>
    <row r="80" spans="1:100" ht="12.75" customHeight="1" thickBot="1">
      <c r="A80" s="60"/>
      <c r="B80" s="325" t="s">
        <v>536</v>
      </c>
      <c r="C80" s="325"/>
      <c r="D80" s="325"/>
      <c r="E80" s="325"/>
      <c r="F80" s="325"/>
      <c r="G80" s="38" t="s">
        <v>537</v>
      </c>
      <c r="H80" s="38"/>
      <c r="I80" s="38"/>
      <c r="J80" s="38"/>
      <c r="K80" s="38"/>
      <c r="L80" s="38"/>
      <c r="M80" s="38"/>
      <c r="N80" s="38"/>
      <c r="O80" s="38"/>
      <c r="P80" s="38"/>
      <c r="Q80" s="38"/>
      <c r="R80" s="38"/>
      <c r="S80" s="382"/>
      <c r="T80" s="382"/>
      <c r="U80" s="382"/>
      <c r="V80" s="382"/>
      <c r="W80" s="382"/>
      <c r="X80" s="382"/>
      <c r="Y80" s="382"/>
      <c r="Z80" s="382"/>
      <c r="AA80" s="382"/>
      <c r="AB80" s="382"/>
      <c r="AC80" s="382"/>
      <c r="AD80" s="382"/>
      <c r="AE80" s="382"/>
      <c r="AF80" s="382"/>
      <c r="AG80" s="382"/>
      <c r="AH80" s="38"/>
      <c r="AI80" s="376"/>
      <c r="AJ80" s="377"/>
      <c r="AK80" s="377"/>
      <c r="AL80" s="377"/>
      <c r="AM80" s="377"/>
      <c r="AN80" s="377"/>
      <c r="AO80" s="377"/>
      <c r="AP80" s="377"/>
      <c r="AQ80" s="377"/>
      <c r="AR80" s="377"/>
      <c r="AS80" s="377"/>
      <c r="AT80" s="377"/>
      <c r="AU80" s="377"/>
      <c r="AV80" s="377"/>
      <c r="AW80" s="377"/>
      <c r="AX80" s="377"/>
      <c r="AY80" s="377"/>
      <c r="AZ80" s="377"/>
      <c r="BA80" s="377"/>
      <c r="BB80" s="377"/>
      <c r="BC80" s="377"/>
      <c r="BD80" s="377"/>
      <c r="BE80" s="377"/>
      <c r="BF80" s="377"/>
      <c r="BG80" s="377"/>
      <c r="BH80" s="377"/>
      <c r="BI80" s="377"/>
      <c r="BJ80" s="377"/>
      <c r="BK80" s="377"/>
      <c r="BL80" s="377"/>
      <c r="BM80" s="377"/>
      <c r="BN80" s="378"/>
      <c r="BO80" s="38"/>
      <c r="BP80" s="373">
        <f>Feats!G31&amp;IF(Feats!AQ31="",""," ["&amp;Feats!AQ31&amp;"]")</f>
      </c>
      <c r="BQ80" s="374"/>
      <c r="BR80" s="374"/>
      <c r="BS80" s="374"/>
      <c r="BT80" s="374"/>
      <c r="BU80" s="374"/>
      <c r="BV80" s="374"/>
      <c r="BW80" s="374"/>
      <c r="BX80" s="374"/>
      <c r="BY80" s="374"/>
      <c r="BZ80" s="374"/>
      <c r="CA80" s="374"/>
      <c r="CB80" s="374"/>
      <c r="CC80" s="374"/>
      <c r="CD80" s="374"/>
      <c r="CE80" s="374"/>
      <c r="CF80" s="374"/>
      <c r="CG80" s="374"/>
      <c r="CH80" s="374"/>
      <c r="CI80" s="374"/>
      <c r="CJ80" s="374"/>
      <c r="CK80" s="374"/>
      <c r="CL80" s="374"/>
      <c r="CM80" s="374"/>
      <c r="CN80" s="374"/>
      <c r="CO80" s="374"/>
      <c r="CP80" s="374"/>
      <c r="CQ80" s="374"/>
      <c r="CR80" s="374"/>
      <c r="CS80" s="374"/>
      <c r="CT80" s="374"/>
      <c r="CU80" s="375"/>
      <c r="CV80" s="40"/>
    </row>
    <row r="81" spans="1:100" ht="12.75" customHeight="1">
      <c r="A81" s="60"/>
      <c r="B81" s="345">
        <f>Skills!AH4</f>
        <v>-5</v>
      </c>
      <c r="C81" s="346"/>
      <c r="D81" s="346"/>
      <c r="E81" s="346"/>
      <c r="F81" s="347"/>
      <c r="G81" s="351" t="s">
        <v>114</v>
      </c>
      <c r="H81" s="351"/>
      <c r="I81" s="351"/>
      <c r="J81" s="351"/>
      <c r="K81" s="351"/>
      <c r="L81" s="351"/>
      <c r="M81" s="351"/>
      <c r="N81" s="351"/>
      <c r="O81" s="351"/>
      <c r="P81" s="351"/>
      <c r="Q81" s="351"/>
      <c r="R81" s="352"/>
      <c r="S81" s="355" t="str">
        <f>VLOOKUP($G81,Skills!$A$4:$AJ$20,6,0)</f>
        <v>DEX</v>
      </c>
      <c r="T81" s="356"/>
      <c r="U81" s="357"/>
      <c r="V81" s="339">
        <f>VLOOKUP($G81,Skills!$A$4:$AJ$20,10,0)</f>
        <v>-5</v>
      </c>
      <c r="W81" s="340"/>
      <c r="X81" s="341"/>
      <c r="Y81" s="339">
        <f>VLOOKUP($G81,Skills!$A$4:$AJ$20,14,0)</f>
        <v>0</v>
      </c>
      <c r="Z81" s="340"/>
      <c r="AA81" s="341"/>
      <c r="AB81" s="339">
        <f>VLOOKUP($G81,Skills!$A$4:$AJ$20,18,0)</f>
        <v>0</v>
      </c>
      <c r="AC81" s="340"/>
      <c r="AD81" s="341"/>
      <c r="AE81" s="339">
        <f>VLOOKUP($G81,Skills!$A$4:$AJ$20,22,0)+VLOOKUP($G81,Skills!$A$4:$AJ$20,26,0)+VLOOKUP($G81,Skills!$A$4:$AJ$20,30,0)</f>
        <v>0</v>
      </c>
      <c r="AF81" s="340"/>
      <c r="AG81" s="341"/>
      <c r="AH81" s="38"/>
      <c r="AI81" s="376"/>
      <c r="AJ81" s="377"/>
      <c r="AK81" s="377"/>
      <c r="AL81" s="377"/>
      <c r="AM81" s="377"/>
      <c r="AN81" s="377"/>
      <c r="AO81" s="377"/>
      <c r="AP81" s="377"/>
      <c r="AQ81" s="377"/>
      <c r="AR81" s="377"/>
      <c r="AS81" s="377"/>
      <c r="AT81" s="377"/>
      <c r="AU81" s="377"/>
      <c r="AV81" s="377"/>
      <c r="AW81" s="377"/>
      <c r="AX81" s="377"/>
      <c r="AY81" s="377"/>
      <c r="AZ81" s="377"/>
      <c r="BA81" s="377"/>
      <c r="BB81" s="377"/>
      <c r="BC81" s="377"/>
      <c r="BD81" s="377"/>
      <c r="BE81" s="377"/>
      <c r="BF81" s="377"/>
      <c r="BG81" s="377"/>
      <c r="BH81" s="377"/>
      <c r="BI81" s="377"/>
      <c r="BJ81" s="377"/>
      <c r="BK81" s="377"/>
      <c r="BL81" s="377"/>
      <c r="BM81" s="377"/>
      <c r="BN81" s="378"/>
      <c r="BO81" s="38"/>
      <c r="BP81" s="376"/>
      <c r="BQ81" s="377"/>
      <c r="BR81" s="377"/>
      <c r="BS81" s="377"/>
      <c r="BT81" s="377"/>
      <c r="BU81" s="377"/>
      <c r="BV81" s="377"/>
      <c r="BW81" s="377"/>
      <c r="BX81" s="377"/>
      <c r="BY81" s="377"/>
      <c r="BZ81" s="377"/>
      <c r="CA81" s="377"/>
      <c r="CB81" s="377"/>
      <c r="CC81" s="377"/>
      <c r="CD81" s="377"/>
      <c r="CE81" s="377"/>
      <c r="CF81" s="377"/>
      <c r="CG81" s="377"/>
      <c r="CH81" s="377"/>
      <c r="CI81" s="377"/>
      <c r="CJ81" s="377"/>
      <c r="CK81" s="377"/>
      <c r="CL81" s="377"/>
      <c r="CM81" s="377"/>
      <c r="CN81" s="377"/>
      <c r="CO81" s="377"/>
      <c r="CP81" s="377"/>
      <c r="CQ81" s="377"/>
      <c r="CR81" s="377"/>
      <c r="CS81" s="377"/>
      <c r="CT81" s="377"/>
      <c r="CU81" s="378"/>
      <c r="CV81" s="40"/>
    </row>
    <row r="82" spans="1:100" ht="12.75" customHeight="1" thickBot="1">
      <c r="A82" s="60"/>
      <c r="B82" s="348"/>
      <c r="C82" s="349"/>
      <c r="D82" s="349"/>
      <c r="E82" s="349"/>
      <c r="F82" s="350"/>
      <c r="G82" s="353"/>
      <c r="H82" s="353"/>
      <c r="I82" s="353"/>
      <c r="J82" s="353"/>
      <c r="K82" s="353"/>
      <c r="L82" s="353"/>
      <c r="M82" s="353"/>
      <c r="N82" s="353"/>
      <c r="O82" s="353"/>
      <c r="P82" s="353"/>
      <c r="Q82" s="353"/>
      <c r="R82" s="354"/>
      <c r="S82" s="358"/>
      <c r="T82" s="359"/>
      <c r="U82" s="360"/>
      <c r="V82" s="342"/>
      <c r="W82" s="343"/>
      <c r="X82" s="344"/>
      <c r="Y82" s="342"/>
      <c r="Z82" s="343"/>
      <c r="AA82" s="344"/>
      <c r="AB82" s="342"/>
      <c r="AC82" s="343"/>
      <c r="AD82" s="344"/>
      <c r="AE82" s="342"/>
      <c r="AF82" s="343"/>
      <c r="AG82" s="344"/>
      <c r="AH82" s="38"/>
      <c r="AI82" s="379"/>
      <c r="AJ82" s="380"/>
      <c r="AK82" s="380"/>
      <c r="AL82" s="380"/>
      <c r="AM82" s="380"/>
      <c r="AN82" s="380"/>
      <c r="AO82" s="380"/>
      <c r="AP82" s="380"/>
      <c r="AQ82" s="380"/>
      <c r="AR82" s="380"/>
      <c r="AS82" s="380"/>
      <c r="AT82" s="380"/>
      <c r="AU82" s="380"/>
      <c r="AV82" s="380"/>
      <c r="AW82" s="380"/>
      <c r="AX82" s="380"/>
      <c r="AY82" s="380"/>
      <c r="AZ82" s="380"/>
      <c r="BA82" s="380"/>
      <c r="BB82" s="380"/>
      <c r="BC82" s="380"/>
      <c r="BD82" s="380"/>
      <c r="BE82" s="380"/>
      <c r="BF82" s="380"/>
      <c r="BG82" s="380"/>
      <c r="BH82" s="380"/>
      <c r="BI82" s="380"/>
      <c r="BJ82" s="380"/>
      <c r="BK82" s="380"/>
      <c r="BL82" s="380"/>
      <c r="BM82" s="380"/>
      <c r="BN82" s="381"/>
      <c r="BO82" s="38"/>
      <c r="BP82" s="376"/>
      <c r="BQ82" s="377"/>
      <c r="BR82" s="377"/>
      <c r="BS82" s="377"/>
      <c r="BT82" s="377"/>
      <c r="BU82" s="377"/>
      <c r="BV82" s="377"/>
      <c r="BW82" s="377"/>
      <c r="BX82" s="377"/>
      <c r="BY82" s="377"/>
      <c r="BZ82" s="377"/>
      <c r="CA82" s="377"/>
      <c r="CB82" s="377"/>
      <c r="CC82" s="377"/>
      <c r="CD82" s="377"/>
      <c r="CE82" s="377"/>
      <c r="CF82" s="377"/>
      <c r="CG82" s="377"/>
      <c r="CH82" s="377"/>
      <c r="CI82" s="377"/>
      <c r="CJ82" s="377"/>
      <c r="CK82" s="377"/>
      <c r="CL82" s="377"/>
      <c r="CM82" s="377"/>
      <c r="CN82" s="377"/>
      <c r="CO82" s="377"/>
      <c r="CP82" s="377"/>
      <c r="CQ82" s="377"/>
      <c r="CR82" s="377"/>
      <c r="CS82" s="377"/>
      <c r="CT82" s="377"/>
      <c r="CU82" s="378"/>
      <c r="CV82" s="40"/>
    </row>
    <row r="83" spans="1:100" ht="12.75" customHeight="1" thickBot="1">
      <c r="A83" s="60"/>
      <c r="B83" s="38"/>
      <c r="C83" s="38"/>
      <c r="D83" s="38"/>
      <c r="E83" s="38"/>
      <c r="F83" s="38"/>
      <c r="G83" s="38"/>
      <c r="H83" s="38"/>
      <c r="I83" s="38"/>
      <c r="J83" s="38"/>
      <c r="K83" s="38"/>
      <c r="L83" s="38"/>
      <c r="M83" s="38"/>
      <c r="N83" s="38"/>
      <c r="O83" s="38"/>
      <c r="P83" s="38"/>
      <c r="Q83" s="38"/>
      <c r="R83" s="38"/>
      <c r="S83" s="64"/>
      <c r="T83" s="64"/>
      <c r="U83" s="64"/>
      <c r="V83" s="64"/>
      <c r="W83" s="64"/>
      <c r="X83" s="64"/>
      <c r="Y83" s="64"/>
      <c r="Z83" s="64"/>
      <c r="AA83" s="64"/>
      <c r="AB83" s="64"/>
      <c r="AC83" s="64"/>
      <c r="AD83" s="64"/>
      <c r="AE83" s="64"/>
      <c r="AF83" s="64"/>
      <c r="AG83" s="64"/>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79"/>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1"/>
      <c r="CV83" s="40"/>
    </row>
    <row r="84" spans="1:100" ht="12.75" customHeight="1">
      <c r="A84" s="60"/>
      <c r="B84" s="345">
        <f>Skills!AH5</f>
        <v>-5</v>
      </c>
      <c r="C84" s="346"/>
      <c r="D84" s="346"/>
      <c r="E84" s="346"/>
      <c r="F84" s="347"/>
      <c r="G84" s="351" t="s">
        <v>115</v>
      </c>
      <c r="H84" s="351"/>
      <c r="I84" s="351"/>
      <c r="J84" s="351"/>
      <c r="K84" s="351"/>
      <c r="L84" s="351"/>
      <c r="M84" s="351"/>
      <c r="N84" s="351"/>
      <c r="O84" s="351"/>
      <c r="P84" s="351"/>
      <c r="Q84" s="351"/>
      <c r="R84" s="352"/>
      <c r="S84" s="355" t="str">
        <f>VLOOKUP($G84,Skills!$A$4:$AJ$20,6,0)</f>
        <v>INT</v>
      </c>
      <c r="T84" s="356"/>
      <c r="U84" s="357"/>
      <c r="V84" s="339">
        <f>VLOOKUP($G84,Skills!$A$4:$AJ$20,10,0)</f>
        <v>-5</v>
      </c>
      <c r="W84" s="340"/>
      <c r="X84" s="341"/>
      <c r="Y84" s="339">
        <f>VLOOKUP($G84,Skills!$A$4:$AJ$20,14,0)</f>
        <v>0</v>
      </c>
      <c r="Z84" s="340"/>
      <c r="AA84" s="341"/>
      <c r="AB84" s="339">
        <f>VLOOKUP($G84,Skills!$A$4:$AJ$20,18,0)</f>
        <v>0</v>
      </c>
      <c r="AC84" s="340"/>
      <c r="AD84" s="341"/>
      <c r="AE84" s="339">
        <f>VLOOKUP($G84,Skills!$A$4:$AJ$20,22,0)+VLOOKUP($G84,Skills!$A$4:$AJ$20,26,0)+VLOOKUP($G84,Skills!$A$4:$AJ$20,30,0)</f>
        <v>0</v>
      </c>
      <c r="AF84" s="340"/>
      <c r="AG84" s="341"/>
      <c r="AH84" s="38"/>
      <c r="AI84" s="333" t="s">
        <v>499</v>
      </c>
      <c r="AJ84" s="334"/>
      <c r="AK84" s="334"/>
      <c r="AL84" s="334"/>
      <c r="AM84" s="334"/>
      <c r="AN84" s="334"/>
      <c r="AO84" s="334"/>
      <c r="AP84" s="334"/>
      <c r="AQ84" s="334"/>
      <c r="AR84" s="334"/>
      <c r="AS84" s="334"/>
      <c r="AT84" s="334"/>
      <c r="AU84" s="334"/>
      <c r="AV84" s="334"/>
      <c r="AW84" s="334"/>
      <c r="AX84" s="334"/>
      <c r="AY84" s="334"/>
      <c r="AZ84" s="334"/>
      <c r="BA84" s="334"/>
      <c r="BB84" s="334"/>
      <c r="BC84" s="334"/>
      <c r="BD84" s="334"/>
      <c r="BE84" s="334"/>
      <c r="BF84" s="334"/>
      <c r="BG84" s="334"/>
      <c r="BH84" s="334"/>
      <c r="BI84" s="334"/>
      <c r="BJ84" s="334"/>
      <c r="BK84" s="334"/>
      <c r="BL84" s="334"/>
      <c r="BM84" s="334"/>
      <c r="BN84" s="335"/>
      <c r="BO84" s="38"/>
      <c r="BP84" s="373">
        <f>Feats!G33&amp;IF(Feats!AQ33="",""," ["&amp;Feats!AQ33&amp;"]")</f>
      </c>
      <c r="BQ84" s="374"/>
      <c r="BR84" s="374"/>
      <c r="BS84" s="374"/>
      <c r="BT84" s="374"/>
      <c r="BU84" s="374"/>
      <c r="BV84" s="374"/>
      <c r="BW84" s="374"/>
      <c r="BX84" s="374"/>
      <c r="BY84" s="374"/>
      <c r="BZ84" s="374"/>
      <c r="CA84" s="374"/>
      <c r="CB84" s="374"/>
      <c r="CC84" s="374"/>
      <c r="CD84" s="374"/>
      <c r="CE84" s="374"/>
      <c r="CF84" s="374"/>
      <c r="CG84" s="374"/>
      <c r="CH84" s="374"/>
      <c r="CI84" s="374"/>
      <c r="CJ84" s="374"/>
      <c r="CK84" s="374"/>
      <c r="CL84" s="374"/>
      <c r="CM84" s="374"/>
      <c r="CN84" s="374"/>
      <c r="CO84" s="374"/>
      <c r="CP84" s="374"/>
      <c r="CQ84" s="374"/>
      <c r="CR84" s="374"/>
      <c r="CS84" s="374"/>
      <c r="CT84" s="374"/>
      <c r="CU84" s="375"/>
      <c r="CV84" s="40"/>
    </row>
    <row r="85" spans="1:100" ht="12.75" customHeight="1" thickBot="1">
      <c r="A85" s="60"/>
      <c r="B85" s="348"/>
      <c r="C85" s="349"/>
      <c r="D85" s="349"/>
      <c r="E85" s="349"/>
      <c r="F85" s="350"/>
      <c r="G85" s="353"/>
      <c r="H85" s="353"/>
      <c r="I85" s="353"/>
      <c r="J85" s="353"/>
      <c r="K85" s="353"/>
      <c r="L85" s="353"/>
      <c r="M85" s="353"/>
      <c r="N85" s="353"/>
      <c r="O85" s="353"/>
      <c r="P85" s="353"/>
      <c r="Q85" s="353"/>
      <c r="R85" s="354"/>
      <c r="S85" s="358"/>
      <c r="T85" s="359"/>
      <c r="U85" s="360"/>
      <c r="V85" s="342"/>
      <c r="W85" s="343"/>
      <c r="X85" s="344"/>
      <c r="Y85" s="342"/>
      <c r="Z85" s="343"/>
      <c r="AA85" s="344"/>
      <c r="AB85" s="342"/>
      <c r="AC85" s="343"/>
      <c r="AD85" s="344"/>
      <c r="AE85" s="342"/>
      <c r="AF85" s="343"/>
      <c r="AG85" s="344"/>
      <c r="AH85" s="38"/>
      <c r="AI85" s="336"/>
      <c r="AJ85" s="337"/>
      <c r="AK85" s="337"/>
      <c r="AL85" s="337"/>
      <c r="AM85" s="337"/>
      <c r="AN85" s="337"/>
      <c r="AO85" s="337"/>
      <c r="AP85" s="337"/>
      <c r="AQ85" s="337"/>
      <c r="AR85" s="337"/>
      <c r="AS85" s="337"/>
      <c r="AT85" s="337"/>
      <c r="AU85" s="337"/>
      <c r="AV85" s="337"/>
      <c r="AW85" s="337"/>
      <c r="AX85" s="337"/>
      <c r="AY85" s="337"/>
      <c r="AZ85" s="337"/>
      <c r="BA85" s="337"/>
      <c r="BB85" s="337"/>
      <c r="BC85" s="337"/>
      <c r="BD85" s="337"/>
      <c r="BE85" s="337"/>
      <c r="BF85" s="337"/>
      <c r="BG85" s="337"/>
      <c r="BH85" s="337"/>
      <c r="BI85" s="337"/>
      <c r="BJ85" s="337"/>
      <c r="BK85" s="337"/>
      <c r="BL85" s="337"/>
      <c r="BM85" s="337"/>
      <c r="BN85" s="338"/>
      <c r="BO85" s="38"/>
      <c r="BP85" s="376"/>
      <c r="BQ85" s="377"/>
      <c r="BR85" s="377"/>
      <c r="BS85" s="377"/>
      <c r="BT85" s="377"/>
      <c r="BU85" s="377"/>
      <c r="BV85" s="377"/>
      <c r="BW85" s="377"/>
      <c r="BX85" s="377"/>
      <c r="BY85" s="377"/>
      <c r="BZ85" s="377"/>
      <c r="CA85" s="377"/>
      <c r="CB85" s="377"/>
      <c r="CC85" s="377"/>
      <c r="CD85" s="377"/>
      <c r="CE85" s="377"/>
      <c r="CF85" s="377"/>
      <c r="CG85" s="377"/>
      <c r="CH85" s="377"/>
      <c r="CI85" s="377"/>
      <c r="CJ85" s="377"/>
      <c r="CK85" s="377"/>
      <c r="CL85" s="377"/>
      <c r="CM85" s="377"/>
      <c r="CN85" s="377"/>
      <c r="CO85" s="377"/>
      <c r="CP85" s="377"/>
      <c r="CQ85" s="377"/>
      <c r="CR85" s="377"/>
      <c r="CS85" s="377"/>
      <c r="CT85" s="377"/>
      <c r="CU85" s="378"/>
      <c r="CV85" s="40"/>
    </row>
    <row r="86" spans="1:100" ht="12.75" customHeight="1" thickBot="1">
      <c r="A86" s="60"/>
      <c r="B86" s="38"/>
      <c r="C86" s="38"/>
      <c r="D86" s="38"/>
      <c r="E86" s="38"/>
      <c r="F86" s="38"/>
      <c r="G86" s="38"/>
      <c r="H86" s="38"/>
      <c r="I86" s="38"/>
      <c r="J86" s="38"/>
      <c r="K86" s="38"/>
      <c r="L86" s="38"/>
      <c r="M86" s="38"/>
      <c r="N86" s="38"/>
      <c r="O86" s="38"/>
      <c r="P86" s="38"/>
      <c r="Q86" s="38"/>
      <c r="R86" s="38"/>
      <c r="S86" s="64"/>
      <c r="T86" s="64"/>
      <c r="U86" s="64"/>
      <c r="V86" s="64"/>
      <c r="W86" s="64"/>
      <c r="X86" s="64"/>
      <c r="Y86" s="64"/>
      <c r="Z86" s="64"/>
      <c r="AA86" s="64"/>
      <c r="AB86" s="64"/>
      <c r="AC86" s="64"/>
      <c r="AD86" s="64"/>
      <c r="AE86" s="64"/>
      <c r="AF86" s="64"/>
      <c r="AG86" s="64"/>
      <c r="AH86" s="38"/>
      <c r="AI86" s="373">
        <f>IF(Basics!$E$4="","",VLOOKUP(Basics!$E$4,Data!$A$12:$CH$20,46,0))</f>
      </c>
      <c r="AJ86" s="374"/>
      <c r="AK86" s="374"/>
      <c r="AL86" s="374"/>
      <c r="AM86" s="374"/>
      <c r="AN86" s="374"/>
      <c r="AO86" s="374"/>
      <c r="AP86" s="374"/>
      <c r="AQ86" s="374"/>
      <c r="AR86" s="374"/>
      <c r="AS86" s="374"/>
      <c r="AT86" s="374"/>
      <c r="AU86" s="374"/>
      <c r="AV86" s="374"/>
      <c r="AW86" s="374"/>
      <c r="AX86" s="374"/>
      <c r="AY86" s="374"/>
      <c r="AZ86" s="374"/>
      <c r="BA86" s="374"/>
      <c r="BB86" s="374"/>
      <c r="BC86" s="374"/>
      <c r="BD86" s="374"/>
      <c r="BE86" s="374"/>
      <c r="BF86" s="374"/>
      <c r="BG86" s="374"/>
      <c r="BH86" s="374"/>
      <c r="BI86" s="374"/>
      <c r="BJ86" s="374"/>
      <c r="BK86" s="374"/>
      <c r="BL86" s="374"/>
      <c r="BM86" s="374"/>
      <c r="BN86" s="375"/>
      <c r="BO86" s="38"/>
      <c r="BP86" s="376"/>
      <c r="BQ86" s="377"/>
      <c r="BR86" s="377"/>
      <c r="BS86" s="377"/>
      <c r="BT86" s="377"/>
      <c r="BU86" s="377"/>
      <c r="BV86" s="377"/>
      <c r="BW86" s="377"/>
      <c r="BX86" s="377"/>
      <c r="BY86" s="377"/>
      <c r="BZ86" s="377"/>
      <c r="CA86" s="377"/>
      <c r="CB86" s="377"/>
      <c r="CC86" s="377"/>
      <c r="CD86" s="377"/>
      <c r="CE86" s="377"/>
      <c r="CF86" s="377"/>
      <c r="CG86" s="377"/>
      <c r="CH86" s="377"/>
      <c r="CI86" s="377"/>
      <c r="CJ86" s="377"/>
      <c r="CK86" s="377"/>
      <c r="CL86" s="377"/>
      <c r="CM86" s="377"/>
      <c r="CN86" s="377"/>
      <c r="CO86" s="377"/>
      <c r="CP86" s="377"/>
      <c r="CQ86" s="377"/>
      <c r="CR86" s="377"/>
      <c r="CS86" s="377"/>
      <c r="CT86" s="377"/>
      <c r="CU86" s="378"/>
      <c r="CV86" s="40"/>
    </row>
    <row r="87" spans="1:100" ht="12.75" customHeight="1">
      <c r="A87" s="60"/>
      <c r="B87" s="345">
        <f>Skills!AH6</f>
        <v>-5</v>
      </c>
      <c r="C87" s="346"/>
      <c r="D87" s="346"/>
      <c r="E87" s="346"/>
      <c r="F87" s="347"/>
      <c r="G87" s="351" t="s">
        <v>116</v>
      </c>
      <c r="H87" s="351"/>
      <c r="I87" s="351"/>
      <c r="J87" s="351"/>
      <c r="K87" s="351"/>
      <c r="L87" s="351"/>
      <c r="M87" s="351"/>
      <c r="N87" s="351"/>
      <c r="O87" s="351"/>
      <c r="P87" s="351"/>
      <c r="Q87" s="351"/>
      <c r="R87" s="352"/>
      <c r="S87" s="355" t="str">
        <f>VLOOKUP($G87,Skills!$A$4:$AJ$20,6,0)</f>
        <v>STR</v>
      </c>
      <c r="T87" s="356"/>
      <c r="U87" s="357"/>
      <c r="V87" s="339">
        <f>VLOOKUP($G87,Skills!$A$4:$AJ$20,10,0)</f>
        <v>-5</v>
      </c>
      <c r="W87" s="340"/>
      <c r="X87" s="341"/>
      <c r="Y87" s="339">
        <f>VLOOKUP($G87,Skills!$A$4:$AJ$20,14,0)</f>
        <v>0</v>
      </c>
      <c r="Z87" s="340"/>
      <c r="AA87" s="341"/>
      <c r="AB87" s="339">
        <f>VLOOKUP($G87,Skills!$A$4:$AJ$20,18,0)</f>
        <v>0</v>
      </c>
      <c r="AC87" s="340"/>
      <c r="AD87" s="341"/>
      <c r="AE87" s="339">
        <f>VLOOKUP($G87,Skills!$A$4:$AJ$20,22,0)+VLOOKUP($G87,Skills!$A$4:$AJ$20,26,0)+VLOOKUP($G87,Skills!$A$4:$AJ$20,30,0)</f>
        <v>0</v>
      </c>
      <c r="AF87" s="340"/>
      <c r="AG87" s="341"/>
      <c r="AH87" s="38"/>
      <c r="AI87" s="376"/>
      <c r="AJ87" s="377"/>
      <c r="AK87" s="377"/>
      <c r="AL87" s="377"/>
      <c r="AM87" s="377"/>
      <c r="AN87" s="377"/>
      <c r="AO87" s="377"/>
      <c r="AP87" s="377"/>
      <c r="AQ87" s="377"/>
      <c r="AR87" s="377"/>
      <c r="AS87" s="377"/>
      <c r="AT87" s="377"/>
      <c r="AU87" s="377"/>
      <c r="AV87" s="377"/>
      <c r="AW87" s="377"/>
      <c r="AX87" s="377"/>
      <c r="AY87" s="377"/>
      <c r="AZ87" s="377"/>
      <c r="BA87" s="377"/>
      <c r="BB87" s="377"/>
      <c r="BC87" s="377"/>
      <c r="BD87" s="377"/>
      <c r="BE87" s="377"/>
      <c r="BF87" s="377"/>
      <c r="BG87" s="377"/>
      <c r="BH87" s="377"/>
      <c r="BI87" s="377"/>
      <c r="BJ87" s="377"/>
      <c r="BK87" s="377"/>
      <c r="BL87" s="377"/>
      <c r="BM87" s="377"/>
      <c r="BN87" s="378"/>
      <c r="BO87" s="38"/>
      <c r="BP87" s="379"/>
      <c r="BQ87" s="380"/>
      <c r="BR87" s="380"/>
      <c r="BS87" s="380"/>
      <c r="BT87" s="380"/>
      <c r="BU87" s="380"/>
      <c r="BV87" s="380"/>
      <c r="BW87" s="380"/>
      <c r="BX87" s="380"/>
      <c r="BY87" s="380"/>
      <c r="BZ87" s="380"/>
      <c r="CA87" s="380"/>
      <c r="CB87" s="380"/>
      <c r="CC87" s="380"/>
      <c r="CD87" s="380"/>
      <c r="CE87" s="380"/>
      <c r="CF87" s="380"/>
      <c r="CG87" s="380"/>
      <c r="CH87" s="380"/>
      <c r="CI87" s="380"/>
      <c r="CJ87" s="380"/>
      <c r="CK87" s="380"/>
      <c r="CL87" s="380"/>
      <c r="CM87" s="380"/>
      <c r="CN87" s="380"/>
      <c r="CO87" s="380"/>
      <c r="CP87" s="380"/>
      <c r="CQ87" s="380"/>
      <c r="CR87" s="380"/>
      <c r="CS87" s="380"/>
      <c r="CT87" s="380"/>
      <c r="CU87" s="381"/>
      <c r="CV87" s="40"/>
    </row>
    <row r="88" spans="1:100" ht="12.75" customHeight="1" thickBot="1">
      <c r="A88" s="60"/>
      <c r="B88" s="348"/>
      <c r="C88" s="349"/>
      <c r="D88" s="349"/>
      <c r="E88" s="349"/>
      <c r="F88" s="350"/>
      <c r="G88" s="353"/>
      <c r="H88" s="353"/>
      <c r="I88" s="353"/>
      <c r="J88" s="353"/>
      <c r="K88" s="353"/>
      <c r="L88" s="353"/>
      <c r="M88" s="353"/>
      <c r="N88" s="353"/>
      <c r="O88" s="353"/>
      <c r="P88" s="353"/>
      <c r="Q88" s="353"/>
      <c r="R88" s="354"/>
      <c r="S88" s="358"/>
      <c r="T88" s="359"/>
      <c r="U88" s="360"/>
      <c r="V88" s="342"/>
      <c r="W88" s="343"/>
      <c r="X88" s="344"/>
      <c r="Y88" s="342"/>
      <c r="Z88" s="343"/>
      <c r="AA88" s="344"/>
      <c r="AB88" s="342"/>
      <c r="AC88" s="343"/>
      <c r="AD88" s="344"/>
      <c r="AE88" s="342"/>
      <c r="AF88" s="343"/>
      <c r="AG88" s="344"/>
      <c r="AH88" s="38"/>
      <c r="AI88" s="376"/>
      <c r="AJ88" s="377"/>
      <c r="AK88" s="377"/>
      <c r="AL88" s="377"/>
      <c r="AM88" s="377"/>
      <c r="AN88" s="377"/>
      <c r="AO88" s="377"/>
      <c r="AP88" s="377"/>
      <c r="AQ88" s="377"/>
      <c r="AR88" s="377"/>
      <c r="AS88" s="377"/>
      <c r="AT88" s="377"/>
      <c r="AU88" s="377"/>
      <c r="AV88" s="377"/>
      <c r="AW88" s="377"/>
      <c r="AX88" s="377"/>
      <c r="AY88" s="377"/>
      <c r="AZ88" s="377"/>
      <c r="BA88" s="377"/>
      <c r="BB88" s="377"/>
      <c r="BC88" s="377"/>
      <c r="BD88" s="377"/>
      <c r="BE88" s="377"/>
      <c r="BF88" s="377"/>
      <c r="BG88" s="377"/>
      <c r="BH88" s="377"/>
      <c r="BI88" s="377"/>
      <c r="BJ88" s="377"/>
      <c r="BK88" s="377"/>
      <c r="BL88" s="377"/>
      <c r="BM88" s="377"/>
      <c r="BN88" s="378"/>
      <c r="BO88" s="38"/>
      <c r="BP88" s="373">
        <f>Feats!G35&amp;IF(Feats!AQ35="",""," ["&amp;Feats!AQ35&amp;"]")</f>
      </c>
      <c r="BQ88" s="374"/>
      <c r="BR88" s="374"/>
      <c r="BS88" s="374"/>
      <c r="BT88" s="374"/>
      <c r="BU88" s="374"/>
      <c r="BV88" s="374"/>
      <c r="BW88" s="374"/>
      <c r="BX88" s="374"/>
      <c r="BY88" s="374"/>
      <c r="BZ88" s="374"/>
      <c r="CA88" s="374"/>
      <c r="CB88" s="374"/>
      <c r="CC88" s="374"/>
      <c r="CD88" s="374"/>
      <c r="CE88" s="374"/>
      <c r="CF88" s="374"/>
      <c r="CG88" s="374"/>
      <c r="CH88" s="374"/>
      <c r="CI88" s="374"/>
      <c r="CJ88" s="374"/>
      <c r="CK88" s="374"/>
      <c r="CL88" s="374"/>
      <c r="CM88" s="374"/>
      <c r="CN88" s="374"/>
      <c r="CO88" s="374"/>
      <c r="CP88" s="374"/>
      <c r="CQ88" s="374"/>
      <c r="CR88" s="374"/>
      <c r="CS88" s="374"/>
      <c r="CT88" s="374"/>
      <c r="CU88" s="375"/>
      <c r="CV88" s="40"/>
    </row>
    <row r="89" spans="1:100" ht="12.75" customHeight="1" thickBot="1">
      <c r="A89" s="60"/>
      <c r="B89" s="38"/>
      <c r="C89" s="38"/>
      <c r="D89" s="38"/>
      <c r="E89" s="38"/>
      <c r="F89" s="38"/>
      <c r="G89" s="38"/>
      <c r="H89" s="38"/>
      <c r="I89" s="38"/>
      <c r="J89" s="38"/>
      <c r="K89" s="38"/>
      <c r="L89" s="38"/>
      <c r="M89" s="38"/>
      <c r="N89" s="38"/>
      <c r="O89" s="38"/>
      <c r="P89" s="38"/>
      <c r="Q89" s="38"/>
      <c r="R89" s="38"/>
      <c r="S89" s="64"/>
      <c r="T89" s="64"/>
      <c r="U89" s="64"/>
      <c r="V89" s="64"/>
      <c r="W89" s="64"/>
      <c r="X89" s="64"/>
      <c r="Y89" s="64"/>
      <c r="Z89" s="64"/>
      <c r="AA89" s="64"/>
      <c r="AB89" s="64"/>
      <c r="AC89" s="64"/>
      <c r="AD89" s="64"/>
      <c r="AE89" s="64"/>
      <c r="AF89" s="64"/>
      <c r="AG89" s="64"/>
      <c r="AH89" s="38"/>
      <c r="AI89" s="376"/>
      <c r="AJ89" s="377"/>
      <c r="AK89" s="377"/>
      <c r="AL89" s="377"/>
      <c r="AM89" s="377"/>
      <c r="AN89" s="377"/>
      <c r="AO89" s="377"/>
      <c r="AP89" s="377"/>
      <c r="AQ89" s="377"/>
      <c r="AR89" s="377"/>
      <c r="AS89" s="377"/>
      <c r="AT89" s="377"/>
      <c r="AU89" s="377"/>
      <c r="AV89" s="377"/>
      <c r="AW89" s="377"/>
      <c r="AX89" s="377"/>
      <c r="AY89" s="377"/>
      <c r="AZ89" s="377"/>
      <c r="BA89" s="377"/>
      <c r="BB89" s="377"/>
      <c r="BC89" s="377"/>
      <c r="BD89" s="377"/>
      <c r="BE89" s="377"/>
      <c r="BF89" s="377"/>
      <c r="BG89" s="377"/>
      <c r="BH89" s="377"/>
      <c r="BI89" s="377"/>
      <c r="BJ89" s="377"/>
      <c r="BK89" s="377"/>
      <c r="BL89" s="377"/>
      <c r="BM89" s="377"/>
      <c r="BN89" s="378"/>
      <c r="BO89" s="38"/>
      <c r="BP89" s="376"/>
      <c r="BQ89" s="377"/>
      <c r="BR89" s="377"/>
      <c r="BS89" s="377"/>
      <c r="BT89" s="377"/>
      <c r="BU89" s="377"/>
      <c r="BV89" s="377"/>
      <c r="BW89" s="377"/>
      <c r="BX89" s="377"/>
      <c r="BY89" s="377"/>
      <c r="BZ89" s="377"/>
      <c r="CA89" s="377"/>
      <c r="CB89" s="377"/>
      <c r="CC89" s="377"/>
      <c r="CD89" s="377"/>
      <c r="CE89" s="377"/>
      <c r="CF89" s="377"/>
      <c r="CG89" s="377"/>
      <c r="CH89" s="377"/>
      <c r="CI89" s="377"/>
      <c r="CJ89" s="377"/>
      <c r="CK89" s="377"/>
      <c r="CL89" s="377"/>
      <c r="CM89" s="377"/>
      <c r="CN89" s="377"/>
      <c r="CO89" s="377"/>
      <c r="CP89" s="377"/>
      <c r="CQ89" s="377"/>
      <c r="CR89" s="377"/>
      <c r="CS89" s="377"/>
      <c r="CT89" s="377"/>
      <c r="CU89" s="378"/>
      <c r="CV89" s="40"/>
    </row>
    <row r="90" spans="1:100" ht="12.75" customHeight="1">
      <c r="A90" s="60"/>
      <c r="B90" s="345">
        <f>Skills!AH7</f>
        <v>-5</v>
      </c>
      <c r="C90" s="346"/>
      <c r="D90" s="346"/>
      <c r="E90" s="346"/>
      <c r="F90" s="347"/>
      <c r="G90" s="351" t="s">
        <v>117</v>
      </c>
      <c r="H90" s="351"/>
      <c r="I90" s="351"/>
      <c r="J90" s="351"/>
      <c r="K90" s="351"/>
      <c r="L90" s="351"/>
      <c r="M90" s="351"/>
      <c r="N90" s="351"/>
      <c r="O90" s="351"/>
      <c r="P90" s="351"/>
      <c r="Q90" s="351"/>
      <c r="R90" s="352"/>
      <c r="S90" s="355" t="str">
        <f>VLOOKUP($G90,Skills!$A$4:$AJ$20,6,0)</f>
        <v>CHA</v>
      </c>
      <c r="T90" s="356"/>
      <c r="U90" s="357"/>
      <c r="V90" s="339">
        <f>VLOOKUP($G90,Skills!$A$4:$AJ$20,10,0)</f>
        <v>-5</v>
      </c>
      <c r="W90" s="340"/>
      <c r="X90" s="341"/>
      <c r="Y90" s="339">
        <f>VLOOKUP($G90,Skills!$A$4:$AJ$20,14,0)</f>
        <v>0</v>
      </c>
      <c r="Z90" s="340"/>
      <c r="AA90" s="341"/>
      <c r="AB90" s="339">
        <f>VLOOKUP($G90,Skills!$A$4:$AJ$20,18,0)</f>
        <v>0</v>
      </c>
      <c r="AC90" s="340"/>
      <c r="AD90" s="341"/>
      <c r="AE90" s="339">
        <f>VLOOKUP($G90,Skills!$A$4:$AJ$20,22,0)+VLOOKUP($G90,Skills!$A$4:$AJ$20,26,0)+VLOOKUP($G90,Skills!$A$4:$AJ$20,30,0)</f>
        <v>0</v>
      </c>
      <c r="AF90" s="340"/>
      <c r="AG90" s="341"/>
      <c r="AH90" s="38"/>
      <c r="AI90" s="379"/>
      <c r="AJ90" s="380"/>
      <c r="AK90" s="380"/>
      <c r="AL90" s="380"/>
      <c r="AM90" s="380"/>
      <c r="AN90" s="380"/>
      <c r="AO90" s="380"/>
      <c r="AP90" s="380"/>
      <c r="AQ90" s="380"/>
      <c r="AR90" s="380"/>
      <c r="AS90" s="380"/>
      <c r="AT90" s="380"/>
      <c r="AU90" s="380"/>
      <c r="AV90" s="380"/>
      <c r="AW90" s="380"/>
      <c r="AX90" s="380"/>
      <c r="AY90" s="380"/>
      <c r="AZ90" s="380"/>
      <c r="BA90" s="380"/>
      <c r="BB90" s="380"/>
      <c r="BC90" s="380"/>
      <c r="BD90" s="380"/>
      <c r="BE90" s="380"/>
      <c r="BF90" s="380"/>
      <c r="BG90" s="380"/>
      <c r="BH90" s="380"/>
      <c r="BI90" s="380"/>
      <c r="BJ90" s="380"/>
      <c r="BK90" s="380"/>
      <c r="BL90" s="380"/>
      <c r="BM90" s="380"/>
      <c r="BN90" s="381"/>
      <c r="BO90" s="38"/>
      <c r="BP90" s="376"/>
      <c r="BQ90" s="377"/>
      <c r="BR90" s="377"/>
      <c r="BS90" s="377"/>
      <c r="BT90" s="377"/>
      <c r="BU90" s="377"/>
      <c r="BV90" s="377"/>
      <c r="BW90" s="377"/>
      <c r="BX90" s="377"/>
      <c r="BY90" s="377"/>
      <c r="BZ90" s="377"/>
      <c r="CA90" s="377"/>
      <c r="CB90" s="377"/>
      <c r="CC90" s="377"/>
      <c r="CD90" s="377"/>
      <c r="CE90" s="377"/>
      <c r="CF90" s="377"/>
      <c r="CG90" s="377"/>
      <c r="CH90" s="377"/>
      <c r="CI90" s="377"/>
      <c r="CJ90" s="377"/>
      <c r="CK90" s="377"/>
      <c r="CL90" s="377"/>
      <c r="CM90" s="377"/>
      <c r="CN90" s="377"/>
      <c r="CO90" s="377"/>
      <c r="CP90" s="377"/>
      <c r="CQ90" s="377"/>
      <c r="CR90" s="377"/>
      <c r="CS90" s="377"/>
      <c r="CT90" s="377"/>
      <c r="CU90" s="378"/>
      <c r="CV90" s="40"/>
    </row>
    <row r="91" spans="1:100" ht="12.75" customHeight="1" thickBot="1">
      <c r="A91" s="60"/>
      <c r="B91" s="348"/>
      <c r="C91" s="349"/>
      <c r="D91" s="349"/>
      <c r="E91" s="349"/>
      <c r="F91" s="350"/>
      <c r="G91" s="353"/>
      <c r="H91" s="353"/>
      <c r="I91" s="353"/>
      <c r="J91" s="353"/>
      <c r="K91" s="353"/>
      <c r="L91" s="353"/>
      <c r="M91" s="353"/>
      <c r="N91" s="353"/>
      <c r="O91" s="353"/>
      <c r="P91" s="353"/>
      <c r="Q91" s="353"/>
      <c r="R91" s="354"/>
      <c r="S91" s="358"/>
      <c r="T91" s="359"/>
      <c r="U91" s="360"/>
      <c r="V91" s="342"/>
      <c r="W91" s="343"/>
      <c r="X91" s="344"/>
      <c r="Y91" s="342"/>
      <c r="Z91" s="343"/>
      <c r="AA91" s="344"/>
      <c r="AB91" s="342"/>
      <c r="AC91" s="343"/>
      <c r="AD91" s="344"/>
      <c r="AE91" s="342"/>
      <c r="AF91" s="343"/>
      <c r="AG91" s="344"/>
      <c r="AH91" s="38"/>
      <c r="AI91" s="373">
        <f>IF(Basics!$E$4="","",VLOOKUP(Basics!$E$4,Data!$A$12:$CH$20,56,0))</f>
      </c>
      <c r="AJ91" s="374"/>
      <c r="AK91" s="374"/>
      <c r="AL91" s="374"/>
      <c r="AM91" s="374"/>
      <c r="AN91" s="374"/>
      <c r="AO91" s="374"/>
      <c r="AP91" s="374"/>
      <c r="AQ91" s="374"/>
      <c r="AR91" s="374"/>
      <c r="AS91" s="374"/>
      <c r="AT91" s="374"/>
      <c r="AU91" s="374"/>
      <c r="AV91" s="374"/>
      <c r="AW91" s="374"/>
      <c r="AX91" s="374"/>
      <c r="AY91" s="374"/>
      <c r="AZ91" s="374"/>
      <c r="BA91" s="374"/>
      <c r="BB91" s="374"/>
      <c r="BC91" s="374"/>
      <c r="BD91" s="374"/>
      <c r="BE91" s="374"/>
      <c r="BF91" s="374"/>
      <c r="BG91" s="374"/>
      <c r="BH91" s="374"/>
      <c r="BI91" s="374"/>
      <c r="BJ91" s="374"/>
      <c r="BK91" s="374"/>
      <c r="BL91" s="374"/>
      <c r="BM91" s="374"/>
      <c r="BN91" s="375"/>
      <c r="BO91" s="38"/>
      <c r="BP91" s="379"/>
      <c r="BQ91" s="380"/>
      <c r="BR91" s="380"/>
      <c r="BS91" s="380"/>
      <c r="BT91" s="380"/>
      <c r="BU91" s="380"/>
      <c r="BV91" s="380"/>
      <c r="BW91" s="380"/>
      <c r="BX91" s="380"/>
      <c r="BY91" s="380"/>
      <c r="BZ91" s="380"/>
      <c r="CA91" s="380"/>
      <c r="CB91" s="380"/>
      <c r="CC91" s="380"/>
      <c r="CD91" s="380"/>
      <c r="CE91" s="380"/>
      <c r="CF91" s="380"/>
      <c r="CG91" s="380"/>
      <c r="CH91" s="380"/>
      <c r="CI91" s="380"/>
      <c r="CJ91" s="380"/>
      <c r="CK91" s="380"/>
      <c r="CL91" s="380"/>
      <c r="CM91" s="380"/>
      <c r="CN91" s="380"/>
      <c r="CO91" s="380"/>
      <c r="CP91" s="380"/>
      <c r="CQ91" s="380"/>
      <c r="CR91" s="380"/>
      <c r="CS91" s="380"/>
      <c r="CT91" s="380"/>
      <c r="CU91" s="381"/>
      <c r="CV91" s="40"/>
    </row>
    <row r="92" spans="1:100" ht="12.75" customHeight="1" thickBot="1">
      <c r="A92" s="60"/>
      <c r="B92" s="38"/>
      <c r="C92" s="38"/>
      <c r="D92" s="38"/>
      <c r="E92" s="38"/>
      <c r="F92" s="38"/>
      <c r="G92" s="38"/>
      <c r="H92" s="38"/>
      <c r="I92" s="38"/>
      <c r="J92" s="38"/>
      <c r="K92" s="38"/>
      <c r="L92" s="38"/>
      <c r="M92" s="38"/>
      <c r="N92" s="38"/>
      <c r="O92" s="38"/>
      <c r="P92" s="38"/>
      <c r="Q92" s="38"/>
      <c r="R92" s="38"/>
      <c r="S92" s="64"/>
      <c r="T92" s="64"/>
      <c r="U92" s="64"/>
      <c r="V92" s="64"/>
      <c r="W92" s="64"/>
      <c r="X92" s="64"/>
      <c r="Y92" s="64"/>
      <c r="Z92" s="64"/>
      <c r="AA92" s="64"/>
      <c r="AB92" s="64"/>
      <c r="AC92" s="64"/>
      <c r="AD92" s="64"/>
      <c r="AE92" s="64"/>
      <c r="AF92" s="64"/>
      <c r="AG92" s="64"/>
      <c r="AH92" s="38"/>
      <c r="AI92" s="376"/>
      <c r="AJ92" s="377"/>
      <c r="AK92" s="377"/>
      <c r="AL92" s="377"/>
      <c r="AM92" s="377"/>
      <c r="AN92" s="377"/>
      <c r="AO92" s="377"/>
      <c r="AP92" s="377"/>
      <c r="AQ92" s="377"/>
      <c r="AR92" s="377"/>
      <c r="AS92" s="377"/>
      <c r="AT92" s="377"/>
      <c r="AU92" s="377"/>
      <c r="AV92" s="377"/>
      <c r="AW92" s="377"/>
      <c r="AX92" s="377"/>
      <c r="AY92" s="377"/>
      <c r="AZ92" s="377"/>
      <c r="BA92" s="377"/>
      <c r="BB92" s="377"/>
      <c r="BC92" s="377"/>
      <c r="BD92" s="377"/>
      <c r="BE92" s="377"/>
      <c r="BF92" s="377"/>
      <c r="BG92" s="377"/>
      <c r="BH92" s="377"/>
      <c r="BI92" s="377"/>
      <c r="BJ92" s="377"/>
      <c r="BK92" s="377"/>
      <c r="BL92" s="377"/>
      <c r="BM92" s="377"/>
      <c r="BN92" s="378"/>
      <c r="BO92" s="38"/>
      <c r="BP92" s="373">
        <f>Feats!G37&amp;IF(Feats!AQ37="",""," ["&amp;Feats!AQ37&amp;"]")</f>
      </c>
      <c r="BQ92" s="374"/>
      <c r="BR92" s="374"/>
      <c r="BS92" s="374"/>
      <c r="BT92" s="374"/>
      <c r="BU92" s="374"/>
      <c r="BV92" s="374"/>
      <c r="BW92" s="374"/>
      <c r="BX92" s="374"/>
      <c r="BY92" s="374"/>
      <c r="BZ92" s="374"/>
      <c r="CA92" s="374"/>
      <c r="CB92" s="374"/>
      <c r="CC92" s="374"/>
      <c r="CD92" s="374"/>
      <c r="CE92" s="374"/>
      <c r="CF92" s="374"/>
      <c r="CG92" s="374"/>
      <c r="CH92" s="374"/>
      <c r="CI92" s="374"/>
      <c r="CJ92" s="374"/>
      <c r="CK92" s="374"/>
      <c r="CL92" s="374"/>
      <c r="CM92" s="374"/>
      <c r="CN92" s="374"/>
      <c r="CO92" s="374"/>
      <c r="CP92" s="374"/>
      <c r="CQ92" s="374"/>
      <c r="CR92" s="374"/>
      <c r="CS92" s="374"/>
      <c r="CT92" s="374"/>
      <c r="CU92" s="375"/>
      <c r="CV92" s="40"/>
    </row>
    <row r="93" spans="1:100" ht="12.75" customHeight="1">
      <c r="A93" s="60"/>
      <c r="B93" s="345">
        <f>Skills!AH8</f>
        <v>-5</v>
      </c>
      <c r="C93" s="346"/>
      <c r="D93" s="346"/>
      <c r="E93" s="346"/>
      <c r="F93" s="347"/>
      <c r="G93" s="351" t="s">
        <v>118</v>
      </c>
      <c r="H93" s="351"/>
      <c r="I93" s="351"/>
      <c r="J93" s="351"/>
      <c r="K93" s="351"/>
      <c r="L93" s="351"/>
      <c r="M93" s="351"/>
      <c r="N93" s="351"/>
      <c r="O93" s="351"/>
      <c r="P93" s="351"/>
      <c r="Q93" s="351"/>
      <c r="R93" s="352"/>
      <c r="S93" s="355" t="str">
        <f>VLOOKUP($G93,Skills!$A$4:$AJ$20,6,0)</f>
        <v>CHA</v>
      </c>
      <c r="T93" s="356"/>
      <c r="U93" s="357"/>
      <c r="V93" s="339">
        <f>VLOOKUP($G93,Skills!$A$4:$AJ$20,10,0)</f>
        <v>-5</v>
      </c>
      <c r="W93" s="340"/>
      <c r="X93" s="341"/>
      <c r="Y93" s="339">
        <f>VLOOKUP($G93,Skills!$A$4:$AJ$20,14,0)</f>
        <v>0</v>
      </c>
      <c r="Z93" s="340"/>
      <c r="AA93" s="341"/>
      <c r="AB93" s="339">
        <f>VLOOKUP($G93,Skills!$A$4:$AJ$20,18,0)</f>
        <v>0</v>
      </c>
      <c r="AC93" s="340"/>
      <c r="AD93" s="341"/>
      <c r="AE93" s="339">
        <f>VLOOKUP($G93,Skills!$A$4:$AJ$20,22,0)+VLOOKUP($G93,Skills!$A$4:$AJ$20,26,0)+VLOOKUP($G93,Skills!$A$4:$AJ$20,30,0)</f>
        <v>0</v>
      </c>
      <c r="AF93" s="340"/>
      <c r="AG93" s="341"/>
      <c r="AH93" s="38"/>
      <c r="AI93" s="376"/>
      <c r="AJ93" s="377"/>
      <c r="AK93" s="377"/>
      <c r="AL93" s="377"/>
      <c r="AM93" s="377"/>
      <c r="AN93" s="377"/>
      <c r="AO93" s="377"/>
      <c r="AP93" s="377"/>
      <c r="AQ93" s="377"/>
      <c r="AR93" s="377"/>
      <c r="AS93" s="377"/>
      <c r="AT93" s="377"/>
      <c r="AU93" s="377"/>
      <c r="AV93" s="377"/>
      <c r="AW93" s="377"/>
      <c r="AX93" s="377"/>
      <c r="AY93" s="377"/>
      <c r="AZ93" s="377"/>
      <c r="BA93" s="377"/>
      <c r="BB93" s="377"/>
      <c r="BC93" s="377"/>
      <c r="BD93" s="377"/>
      <c r="BE93" s="377"/>
      <c r="BF93" s="377"/>
      <c r="BG93" s="377"/>
      <c r="BH93" s="377"/>
      <c r="BI93" s="377"/>
      <c r="BJ93" s="377"/>
      <c r="BK93" s="377"/>
      <c r="BL93" s="377"/>
      <c r="BM93" s="377"/>
      <c r="BN93" s="378"/>
      <c r="BO93" s="38"/>
      <c r="BP93" s="376"/>
      <c r="BQ93" s="377"/>
      <c r="BR93" s="377"/>
      <c r="BS93" s="377"/>
      <c r="BT93" s="377"/>
      <c r="BU93" s="377"/>
      <c r="BV93" s="377"/>
      <c r="BW93" s="377"/>
      <c r="BX93" s="377"/>
      <c r="BY93" s="377"/>
      <c r="BZ93" s="377"/>
      <c r="CA93" s="377"/>
      <c r="CB93" s="377"/>
      <c r="CC93" s="377"/>
      <c r="CD93" s="377"/>
      <c r="CE93" s="377"/>
      <c r="CF93" s="377"/>
      <c r="CG93" s="377"/>
      <c r="CH93" s="377"/>
      <c r="CI93" s="377"/>
      <c r="CJ93" s="377"/>
      <c r="CK93" s="377"/>
      <c r="CL93" s="377"/>
      <c r="CM93" s="377"/>
      <c r="CN93" s="377"/>
      <c r="CO93" s="377"/>
      <c r="CP93" s="377"/>
      <c r="CQ93" s="377"/>
      <c r="CR93" s="377"/>
      <c r="CS93" s="377"/>
      <c r="CT93" s="377"/>
      <c r="CU93" s="378"/>
      <c r="CV93" s="40"/>
    </row>
    <row r="94" spans="1:100" ht="12.75" customHeight="1" thickBot="1">
      <c r="A94" s="60"/>
      <c r="B94" s="348"/>
      <c r="C94" s="349"/>
      <c r="D94" s="349"/>
      <c r="E94" s="349"/>
      <c r="F94" s="350"/>
      <c r="G94" s="353"/>
      <c r="H94" s="353"/>
      <c r="I94" s="353"/>
      <c r="J94" s="353"/>
      <c r="K94" s="353"/>
      <c r="L94" s="353"/>
      <c r="M94" s="353"/>
      <c r="N94" s="353"/>
      <c r="O94" s="353"/>
      <c r="P94" s="353"/>
      <c r="Q94" s="353"/>
      <c r="R94" s="354"/>
      <c r="S94" s="358"/>
      <c r="T94" s="359"/>
      <c r="U94" s="360"/>
      <c r="V94" s="342"/>
      <c r="W94" s="343"/>
      <c r="X94" s="344"/>
      <c r="Y94" s="342"/>
      <c r="Z94" s="343"/>
      <c r="AA94" s="344"/>
      <c r="AB94" s="342"/>
      <c r="AC94" s="343"/>
      <c r="AD94" s="344"/>
      <c r="AE94" s="342"/>
      <c r="AF94" s="343"/>
      <c r="AG94" s="344"/>
      <c r="AH94" s="38"/>
      <c r="AI94" s="376"/>
      <c r="AJ94" s="377"/>
      <c r="AK94" s="377"/>
      <c r="AL94" s="377"/>
      <c r="AM94" s="377"/>
      <c r="AN94" s="377"/>
      <c r="AO94" s="377"/>
      <c r="AP94" s="377"/>
      <c r="AQ94" s="377"/>
      <c r="AR94" s="377"/>
      <c r="AS94" s="377"/>
      <c r="AT94" s="377"/>
      <c r="AU94" s="377"/>
      <c r="AV94" s="377"/>
      <c r="AW94" s="377"/>
      <c r="AX94" s="377"/>
      <c r="AY94" s="377"/>
      <c r="AZ94" s="377"/>
      <c r="BA94" s="377"/>
      <c r="BB94" s="377"/>
      <c r="BC94" s="377"/>
      <c r="BD94" s="377"/>
      <c r="BE94" s="377"/>
      <c r="BF94" s="377"/>
      <c r="BG94" s="377"/>
      <c r="BH94" s="377"/>
      <c r="BI94" s="377"/>
      <c r="BJ94" s="377"/>
      <c r="BK94" s="377"/>
      <c r="BL94" s="377"/>
      <c r="BM94" s="377"/>
      <c r="BN94" s="378"/>
      <c r="BO94" s="38"/>
      <c r="BP94" s="376"/>
      <c r="BQ94" s="377"/>
      <c r="BR94" s="377"/>
      <c r="BS94" s="377"/>
      <c r="BT94" s="377"/>
      <c r="BU94" s="377"/>
      <c r="BV94" s="377"/>
      <c r="BW94" s="377"/>
      <c r="BX94" s="377"/>
      <c r="BY94" s="377"/>
      <c r="BZ94" s="377"/>
      <c r="CA94" s="377"/>
      <c r="CB94" s="377"/>
      <c r="CC94" s="377"/>
      <c r="CD94" s="377"/>
      <c r="CE94" s="377"/>
      <c r="CF94" s="377"/>
      <c r="CG94" s="377"/>
      <c r="CH94" s="377"/>
      <c r="CI94" s="377"/>
      <c r="CJ94" s="377"/>
      <c r="CK94" s="377"/>
      <c r="CL94" s="377"/>
      <c r="CM94" s="377"/>
      <c r="CN94" s="377"/>
      <c r="CO94" s="377"/>
      <c r="CP94" s="377"/>
      <c r="CQ94" s="377"/>
      <c r="CR94" s="377"/>
      <c r="CS94" s="377"/>
      <c r="CT94" s="377"/>
      <c r="CU94" s="378"/>
      <c r="CV94" s="40"/>
    </row>
    <row r="95" spans="1:100" ht="12.75" customHeight="1" thickBot="1">
      <c r="A95" s="60"/>
      <c r="B95" s="38"/>
      <c r="C95" s="38"/>
      <c r="D95" s="38"/>
      <c r="E95" s="38"/>
      <c r="F95" s="38"/>
      <c r="G95" s="38"/>
      <c r="H95" s="38"/>
      <c r="I95" s="38"/>
      <c r="J95" s="38"/>
      <c r="K95" s="38"/>
      <c r="L95" s="38"/>
      <c r="M95" s="38"/>
      <c r="N95" s="38"/>
      <c r="O95" s="38"/>
      <c r="P95" s="38"/>
      <c r="Q95" s="38"/>
      <c r="R95" s="38"/>
      <c r="S95" s="64"/>
      <c r="T95" s="64"/>
      <c r="U95" s="64"/>
      <c r="V95" s="64"/>
      <c r="W95" s="64"/>
      <c r="X95" s="64"/>
      <c r="Y95" s="64"/>
      <c r="Z95" s="64"/>
      <c r="AA95" s="64"/>
      <c r="AB95" s="64"/>
      <c r="AC95" s="64"/>
      <c r="AD95" s="64"/>
      <c r="AE95" s="64"/>
      <c r="AF95" s="64"/>
      <c r="AG95" s="64"/>
      <c r="AH95" s="38"/>
      <c r="AI95" s="379"/>
      <c r="AJ95" s="380"/>
      <c r="AK95" s="380"/>
      <c r="AL95" s="380"/>
      <c r="AM95" s="380"/>
      <c r="AN95" s="380"/>
      <c r="AO95" s="380"/>
      <c r="AP95" s="380"/>
      <c r="AQ95" s="380"/>
      <c r="AR95" s="380"/>
      <c r="AS95" s="380"/>
      <c r="AT95" s="380"/>
      <c r="AU95" s="380"/>
      <c r="AV95" s="380"/>
      <c r="AW95" s="380"/>
      <c r="AX95" s="380"/>
      <c r="AY95" s="380"/>
      <c r="AZ95" s="380"/>
      <c r="BA95" s="380"/>
      <c r="BB95" s="380"/>
      <c r="BC95" s="380"/>
      <c r="BD95" s="380"/>
      <c r="BE95" s="380"/>
      <c r="BF95" s="380"/>
      <c r="BG95" s="380"/>
      <c r="BH95" s="380"/>
      <c r="BI95" s="380"/>
      <c r="BJ95" s="380"/>
      <c r="BK95" s="380"/>
      <c r="BL95" s="380"/>
      <c r="BM95" s="380"/>
      <c r="BN95" s="381"/>
      <c r="BO95" s="38"/>
      <c r="BP95" s="379"/>
      <c r="BQ95" s="380"/>
      <c r="BR95" s="380"/>
      <c r="BS95" s="380"/>
      <c r="BT95" s="380"/>
      <c r="BU95" s="380"/>
      <c r="BV95" s="380"/>
      <c r="BW95" s="380"/>
      <c r="BX95" s="380"/>
      <c r="BY95" s="380"/>
      <c r="BZ95" s="380"/>
      <c r="CA95" s="380"/>
      <c r="CB95" s="380"/>
      <c r="CC95" s="380"/>
      <c r="CD95" s="380"/>
      <c r="CE95" s="380"/>
      <c r="CF95" s="380"/>
      <c r="CG95" s="380"/>
      <c r="CH95" s="380"/>
      <c r="CI95" s="380"/>
      <c r="CJ95" s="380"/>
      <c r="CK95" s="380"/>
      <c r="CL95" s="380"/>
      <c r="CM95" s="380"/>
      <c r="CN95" s="380"/>
      <c r="CO95" s="380"/>
      <c r="CP95" s="380"/>
      <c r="CQ95" s="380"/>
      <c r="CR95" s="380"/>
      <c r="CS95" s="380"/>
      <c r="CT95" s="380"/>
      <c r="CU95" s="381"/>
      <c r="CV95" s="40"/>
    </row>
    <row r="96" spans="1:100" ht="12.75" customHeight="1">
      <c r="A96" s="60"/>
      <c r="B96" s="345">
        <f>Skills!AH9</f>
        <v>-5</v>
      </c>
      <c r="C96" s="346"/>
      <c r="D96" s="346"/>
      <c r="E96" s="346"/>
      <c r="F96" s="347"/>
      <c r="G96" s="351" t="s">
        <v>119</v>
      </c>
      <c r="H96" s="351"/>
      <c r="I96" s="351"/>
      <c r="J96" s="351"/>
      <c r="K96" s="351"/>
      <c r="L96" s="351"/>
      <c r="M96" s="351"/>
      <c r="N96" s="351"/>
      <c r="O96" s="351"/>
      <c r="P96" s="351"/>
      <c r="Q96" s="351"/>
      <c r="R96" s="352"/>
      <c r="S96" s="355" t="str">
        <f>VLOOKUP($G96,Skills!$A$4:$AJ$20,6,0)</f>
        <v>WIS</v>
      </c>
      <c r="T96" s="356"/>
      <c r="U96" s="357"/>
      <c r="V96" s="339">
        <f>VLOOKUP($G96,Skills!$A$4:$AJ$20,10,0)</f>
        <v>-5</v>
      </c>
      <c r="W96" s="340"/>
      <c r="X96" s="341"/>
      <c r="Y96" s="339">
        <f>VLOOKUP($G96,Skills!$A$4:$AJ$20,14,0)</f>
        <v>0</v>
      </c>
      <c r="Z96" s="340"/>
      <c r="AA96" s="341"/>
      <c r="AB96" s="339">
        <f>VLOOKUP($G96,Skills!$A$4:$AJ$20,18,0)</f>
        <v>0</v>
      </c>
      <c r="AC96" s="340"/>
      <c r="AD96" s="341"/>
      <c r="AE96" s="339">
        <f>VLOOKUP($G96,Skills!$A$4:$AJ$20,22,0)+VLOOKUP($G96,Skills!$A$4:$AJ$20,26,0)+VLOOKUP($G96,Skills!$A$4:$AJ$20,30,0)</f>
        <v>0</v>
      </c>
      <c r="AF96" s="340"/>
      <c r="AG96" s="341"/>
      <c r="AH96" s="38"/>
      <c r="AI96" s="373">
        <f>IF(Basics!$E$4="","",VLOOKUP(Basics!$E$4,Data!$A$12:$CH$20,66,0))</f>
      </c>
      <c r="AJ96" s="374"/>
      <c r="AK96" s="374"/>
      <c r="AL96" s="374"/>
      <c r="AM96" s="374"/>
      <c r="AN96" s="374"/>
      <c r="AO96" s="374"/>
      <c r="AP96" s="374"/>
      <c r="AQ96" s="374"/>
      <c r="AR96" s="374"/>
      <c r="AS96" s="374"/>
      <c r="AT96" s="374"/>
      <c r="AU96" s="374"/>
      <c r="AV96" s="374"/>
      <c r="AW96" s="374"/>
      <c r="AX96" s="374"/>
      <c r="AY96" s="374"/>
      <c r="AZ96" s="374"/>
      <c r="BA96" s="374"/>
      <c r="BB96" s="374"/>
      <c r="BC96" s="374"/>
      <c r="BD96" s="374"/>
      <c r="BE96" s="374"/>
      <c r="BF96" s="374"/>
      <c r="BG96" s="374"/>
      <c r="BH96" s="374"/>
      <c r="BI96" s="374"/>
      <c r="BJ96" s="374"/>
      <c r="BK96" s="374"/>
      <c r="BL96" s="374"/>
      <c r="BM96" s="374"/>
      <c r="BN96" s="375"/>
      <c r="BO96" s="38"/>
      <c r="BP96" s="373">
        <f>Feats!G39&amp;IF(Feats!AQ39="",""," ["&amp;Feats!AQ39&amp;"]")</f>
      </c>
      <c r="BQ96" s="374"/>
      <c r="BR96" s="374"/>
      <c r="BS96" s="374"/>
      <c r="BT96" s="374"/>
      <c r="BU96" s="374"/>
      <c r="BV96" s="374"/>
      <c r="BW96" s="374"/>
      <c r="BX96" s="374"/>
      <c r="BY96" s="374"/>
      <c r="BZ96" s="374"/>
      <c r="CA96" s="374"/>
      <c r="CB96" s="374"/>
      <c r="CC96" s="374"/>
      <c r="CD96" s="374"/>
      <c r="CE96" s="374"/>
      <c r="CF96" s="374"/>
      <c r="CG96" s="374"/>
      <c r="CH96" s="374"/>
      <c r="CI96" s="374"/>
      <c r="CJ96" s="374"/>
      <c r="CK96" s="374"/>
      <c r="CL96" s="374"/>
      <c r="CM96" s="374"/>
      <c r="CN96" s="374"/>
      <c r="CO96" s="374"/>
      <c r="CP96" s="374"/>
      <c r="CQ96" s="374"/>
      <c r="CR96" s="374"/>
      <c r="CS96" s="374"/>
      <c r="CT96" s="374"/>
      <c r="CU96" s="375"/>
      <c r="CV96" s="40"/>
    </row>
    <row r="97" spans="1:100" ht="12.75" customHeight="1" thickBot="1">
      <c r="A97" s="60"/>
      <c r="B97" s="348"/>
      <c r="C97" s="349"/>
      <c r="D97" s="349"/>
      <c r="E97" s="349"/>
      <c r="F97" s="350"/>
      <c r="G97" s="353"/>
      <c r="H97" s="353"/>
      <c r="I97" s="353"/>
      <c r="J97" s="353"/>
      <c r="K97" s="353"/>
      <c r="L97" s="353"/>
      <c r="M97" s="353"/>
      <c r="N97" s="353"/>
      <c r="O97" s="353"/>
      <c r="P97" s="353"/>
      <c r="Q97" s="353"/>
      <c r="R97" s="354"/>
      <c r="S97" s="358"/>
      <c r="T97" s="359"/>
      <c r="U97" s="360"/>
      <c r="V97" s="342"/>
      <c r="W97" s="343"/>
      <c r="X97" s="344"/>
      <c r="Y97" s="342"/>
      <c r="Z97" s="343"/>
      <c r="AA97" s="344"/>
      <c r="AB97" s="342"/>
      <c r="AC97" s="343"/>
      <c r="AD97" s="344"/>
      <c r="AE97" s="342"/>
      <c r="AF97" s="343"/>
      <c r="AG97" s="344"/>
      <c r="AH97" s="38"/>
      <c r="AI97" s="376"/>
      <c r="AJ97" s="377"/>
      <c r="AK97" s="377"/>
      <c r="AL97" s="377"/>
      <c r="AM97" s="377"/>
      <c r="AN97" s="377"/>
      <c r="AO97" s="377"/>
      <c r="AP97" s="377"/>
      <c r="AQ97" s="377"/>
      <c r="AR97" s="377"/>
      <c r="AS97" s="377"/>
      <c r="AT97" s="377"/>
      <c r="AU97" s="377"/>
      <c r="AV97" s="377"/>
      <c r="AW97" s="377"/>
      <c r="AX97" s="377"/>
      <c r="AY97" s="377"/>
      <c r="AZ97" s="377"/>
      <c r="BA97" s="377"/>
      <c r="BB97" s="377"/>
      <c r="BC97" s="377"/>
      <c r="BD97" s="377"/>
      <c r="BE97" s="377"/>
      <c r="BF97" s="377"/>
      <c r="BG97" s="377"/>
      <c r="BH97" s="377"/>
      <c r="BI97" s="377"/>
      <c r="BJ97" s="377"/>
      <c r="BK97" s="377"/>
      <c r="BL97" s="377"/>
      <c r="BM97" s="377"/>
      <c r="BN97" s="378"/>
      <c r="BO97" s="38"/>
      <c r="BP97" s="376"/>
      <c r="BQ97" s="377"/>
      <c r="BR97" s="377"/>
      <c r="BS97" s="377"/>
      <c r="BT97" s="377"/>
      <c r="BU97" s="377"/>
      <c r="BV97" s="377"/>
      <c r="BW97" s="377"/>
      <c r="BX97" s="377"/>
      <c r="BY97" s="377"/>
      <c r="BZ97" s="377"/>
      <c r="CA97" s="377"/>
      <c r="CB97" s="377"/>
      <c r="CC97" s="377"/>
      <c r="CD97" s="377"/>
      <c r="CE97" s="377"/>
      <c r="CF97" s="377"/>
      <c r="CG97" s="377"/>
      <c r="CH97" s="377"/>
      <c r="CI97" s="377"/>
      <c r="CJ97" s="377"/>
      <c r="CK97" s="377"/>
      <c r="CL97" s="377"/>
      <c r="CM97" s="377"/>
      <c r="CN97" s="377"/>
      <c r="CO97" s="377"/>
      <c r="CP97" s="377"/>
      <c r="CQ97" s="377"/>
      <c r="CR97" s="377"/>
      <c r="CS97" s="377"/>
      <c r="CT97" s="377"/>
      <c r="CU97" s="378"/>
      <c r="CV97" s="40"/>
    </row>
    <row r="98" spans="1:100" ht="12.75" customHeight="1" thickBot="1">
      <c r="A98" s="60"/>
      <c r="B98" s="38"/>
      <c r="C98" s="38"/>
      <c r="D98" s="38"/>
      <c r="E98" s="38"/>
      <c r="F98" s="38"/>
      <c r="G98" s="38"/>
      <c r="H98" s="38"/>
      <c r="I98" s="38"/>
      <c r="J98" s="38"/>
      <c r="K98" s="38"/>
      <c r="L98" s="38"/>
      <c r="M98" s="38"/>
      <c r="N98" s="38"/>
      <c r="O98" s="38"/>
      <c r="P98" s="38"/>
      <c r="Q98" s="38"/>
      <c r="R98" s="38"/>
      <c r="S98" s="64"/>
      <c r="T98" s="64"/>
      <c r="U98" s="64"/>
      <c r="V98" s="64"/>
      <c r="W98" s="64"/>
      <c r="X98" s="64"/>
      <c r="Y98" s="64"/>
      <c r="Z98" s="64"/>
      <c r="AA98" s="64"/>
      <c r="AB98" s="64"/>
      <c r="AC98" s="64"/>
      <c r="AD98" s="64"/>
      <c r="AE98" s="64"/>
      <c r="AF98" s="64"/>
      <c r="AG98" s="64"/>
      <c r="AH98" s="38"/>
      <c r="AI98" s="376"/>
      <c r="AJ98" s="377"/>
      <c r="AK98" s="377"/>
      <c r="AL98" s="377"/>
      <c r="AM98" s="377"/>
      <c r="AN98" s="377"/>
      <c r="AO98" s="377"/>
      <c r="AP98" s="377"/>
      <c r="AQ98" s="377"/>
      <c r="AR98" s="377"/>
      <c r="AS98" s="377"/>
      <c r="AT98" s="377"/>
      <c r="AU98" s="377"/>
      <c r="AV98" s="377"/>
      <c r="AW98" s="377"/>
      <c r="AX98" s="377"/>
      <c r="AY98" s="377"/>
      <c r="AZ98" s="377"/>
      <c r="BA98" s="377"/>
      <c r="BB98" s="377"/>
      <c r="BC98" s="377"/>
      <c r="BD98" s="377"/>
      <c r="BE98" s="377"/>
      <c r="BF98" s="377"/>
      <c r="BG98" s="377"/>
      <c r="BH98" s="377"/>
      <c r="BI98" s="377"/>
      <c r="BJ98" s="377"/>
      <c r="BK98" s="377"/>
      <c r="BL98" s="377"/>
      <c r="BM98" s="377"/>
      <c r="BN98" s="378"/>
      <c r="BO98" s="38"/>
      <c r="BP98" s="376"/>
      <c r="BQ98" s="377"/>
      <c r="BR98" s="377"/>
      <c r="BS98" s="377"/>
      <c r="BT98" s="377"/>
      <c r="BU98" s="377"/>
      <c r="BV98" s="377"/>
      <c r="BW98" s="377"/>
      <c r="BX98" s="377"/>
      <c r="BY98" s="377"/>
      <c r="BZ98" s="377"/>
      <c r="CA98" s="377"/>
      <c r="CB98" s="377"/>
      <c r="CC98" s="377"/>
      <c r="CD98" s="377"/>
      <c r="CE98" s="377"/>
      <c r="CF98" s="377"/>
      <c r="CG98" s="377"/>
      <c r="CH98" s="377"/>
      <c r="CI98" s="377"/>
      <c r="CJ98" s="377"/>
      <c r="CK98" s="377"/>
      <c r="CL98" s="377"/>
      <c r="CM98" s="377"/>
      <c r="CN98" s="377"/>
      <c r="CO98" s="377"/>
      <c r="CP98" s="377"/>
      <c r="CQ98" s="377"/>
      <c r="CR98" s="377"/>
      <c r="CS98" s="377"/>
      <c r="CT98" s="377"/>
      <c r="CU98" s="378"/>
      <c r="CV98" s="40"/>
    </row>
    <row r="99" spans="1:100" ht="12.75" customHeight="1">
      <c r="A99" s="60"/>
      <c r="B99" s="345">
        <f>Skills!AH10</f>
        <v>-5</v>
      </c>
      <c r="C99" s="346"/>
      <c r="D99" s="346"/>
      <c r="E99" s="346"/>
      <c r="F99" s="347"/>
      <c r="G99" s="351" t="s">
        <v>120</v>
      </c>
      <c r="H99" s="351"/>
      <c r="I99" s="351"/>
      <c r="J99" s="351"/>
      <c r="K99" s="351"/>
      <c r="L99" s="351"/>
      <c r="M99" s="351"/>
      <c r="N99" s="351"/>
      <c r="O99" s="351"/>
      <c r="P99" s="351"/>
      <c r="Q99" s="351"/>
      <c r="R99" s="352"/>
      <c r="S99" s="355" t="str">
        <f>VLOOKUP($G99,Skills!$A$4:$AJ$20,6,0)</f>
        <v>CON</v>
      </c>
      <c r="T99" s="356"/>
      <c r="U99" s="357"/>
      <c r="V99" s="339">
        <f>VLOOKUP($G99,Skills!$A$4:$AJ$20,10,0)</f>
        <v>-5</v>
      </c>
      <c r="W99" s="340"/>
      <c r="X99" s="341"/>
      <c r="Y99" s="339">
        <f>VLOOKUP($G99,Skills!$A$4:$AJ$20,14,0)</f>
        <v>0</v>
      </c>
      <c r="Z99" s="340"/>
      <c r="AA99" s="341"/>
      <c r="AB99" s="339">
        <f>VLOOKUP($G99,Skills!$A$4:$AJ$20,18,0)</f>
        <v>0</v>
      </c>
      <c r="AC99" s="340"/>
      <c r="AD99" s="341"/>
      <c r="AE99" s="339">
        <f>VLOOKUP($G99,Skills!$A$4:$AJ$20,22,0)+VLOOKUP($G99,Skills!$A$4:$AJ$20,26,0)+VLOOKUP($G99,Skills!$A$4:$AJ$20,30,0)</f>
        <v>0</v>
      </c>
      <c r="AF99" s="340"/>
      <c r="AG99" s="341"/>
      <c r="AH99" s="38"/>
      <c r="AI99" s="376"/>
      <c r="AJ99" s="377"/>
      <c r="AK99" s="377"/>
      <c r="AL99" s="377"/>
      <c r="AM99" s="377"/>
      <c r="AN99" s="377"/>
      <c r="AO99" s="377"/>
      <c r="AP99" s="377"/>
      <c r="AQ99" s="377"/>
      <c r="AR99" s="377"/>
      <c r="AS99" s="377"/>
      <c r="AT99" s="377"/>
      <c r="AU99" s="377"/>
      <c r="AV99" s="377"/>
      <c r="AW99" s="377"/>
      <c r="AX99" s="377"/>
      <c r="AY99" s="377"/>
      <c r="AZ99" s="377"/>
      <c r="BA99" s="377"/>
      <c r="BB99" s="377"/>
      <c r="BC99" s="377"/>
      <c r="BD99" s="377"/>
      <c r="BE99" s="377"/>
      <c r="BF99" s="377"/>
      <c r="BG99" s="377"/>
      <c r="BH99" s="377"/>
      <c r="BI99" s="377"/>
      <c r="BJ99" s="377"/>
      <c r="BK99" s="377"/>
      <c r="BL99" s="377"/>
      <c r="BM99" s="377"/>
      <c r="BN99" s="378"/>
      <c r="BO99" s="38"/>
      <c r="BP99" s="379"/>
      <c r="BQ99" s="380"/>
      <c r="BR99" s="380"/>
      <c r="BS99" s="380"/>
      <c r="BT99" s="380"/>
      <c r="BU99" s="380"/>
      <c r="BV99" s="380"/>
      <c r="BW99" s="380"/>
      <c r="BX99" s="380"/>
      <c r="BY99" s="380"/>
      <c r="BZ99" s="380"/>
      <c r="CA99" s="380"/>
      <c r="CB99" s="380"/>
      <c r="CC99" s="380"/>
      <c r="CD99" s="380"/>
      <c r="CE99" s="380"/>
      <c r="CF99" s="380"/>
      <c r="CG99" s="380"/>
      <c r="CH99" s="380"/>
      <c r="CI99" s="380"/>
      <c r="CJ99" s="380"/>
      <c r="CK99" s="380"/>
      <c r="CL99" s="380"/>
      <c r="CM99" s="380"/>
      <c r="CN99" s="380"/>
      <c r="CO99" s="380"/>
      <c r="CP99" s="380"/>
      <c r="CQ99" s="380"/>
      <c r="CR99" s="380"/>
      <c r="CS99" s="380"/>
      <c r="CT99" s="380"/>
      <c r="CU99" s="381"/>
      <c r="CV99" s="40"/>
    </row>
    <row r="100" spans="1:100" ht="12.75" customHeight="1" thickBot="1">
      <c r="A100" s="60"/>
      <c r="B100" s="348"/>
      <c r="C100" s="349"/>
      <c r="D100" s="349"/>
      <c r="E100" s="349"/>
      <c r="F100" s="350"/>
      <c r="G100" s="353"/>
      <c r="H100" s="353"/>
      <c r="I100" s="353"/>
      <c r="J100" s="353"/>
      <c r="K100" s="353"/>
      <c r="L100" s="353"/>
      <c r="M100" s="353"/>
      <c r="N100" s="353"/>
      <c r="O100" s="353"/>
      <c r="P100" s="353"/>
      <c r="Q100" s="353"/>
      <c r="R100" s="354"/>
      <c r="S100" s="358"/>
      <c r="T100" s="359"/>
      <c r="U100" s="360"/>
      <c r="V100" s="342"/>
      <c r="W100" s="343"/>
      <c r="X100" s="344"/>
      <c r="Y100" s="342"/>
      <c r="Z100" s="343"/>
      <c r="AA100" s="344"/>
      <c r="AB100" s="342"/>
      <c r="AC100" s="343"/>
      <c r="AD100" s="344"/>
      <c r="AE100" s="342"/>
      <c r="AF100" s="343"/>
      <c r="AG100" s="344"/>
      <c r="AH100" s="38"/>
      <c r="AI100" s="379"/>
      <c r="AJ100" s="380"/>
      <c r="AK100" s="380"/>
      <c r="AL100" s="380"/>
      <c r="AM100" s="380"/>
      <c r="AN100" s="380"/>
      <c r="AO100" s="380"/>
      <c r="AP100" s="380"/>
      <c r="AQ100" s="380"/>
      <c r="AR100" s="380"/>
      <c r="AS100" s="380"/>
      <c r="AT100" s="380"/>
      <c r="AU100" s="380"/>
      <c r="AV100" s="380"/>
      <c r="AW100" s="380"/>
      <c r="AX100" s="380"/>
      <c r="AY100" s="380"/>
      <c r="AZ100" s="380"/>
      <c r="BA100" s="380"/>
      <c r="BB100" s="380"/>
      <c r="BC100" s="380"/>
      <c r="BD100" s="380"/>
      <c r="BE100" s="380"/>
      <c r="BF100" s="380"/>
      <c r="BG100" s="380"/>
      <c r="BH100" s="380"/>
      <c r="BI100" s="380"/>
      <c r="BJ100" s="380"/>
      <c r="BK100" s="380"/>
      <c r="BL100" s="380"/>
      <c r="BM100" s="380"/>
      <c r="BN100" s="381"/>
      <c r="BO100" s="38"/>
      <c r="BP100" s="373">
        <f>Feats!G41&amp;IF(Feats!AQ41="",""," ["&amp;Feats!AQ41&amp;"]")</f>
      </c>
      <c r="BQ100" s="374"/>
      <c r="BR100" s="374"/>
      <c r="BS100" s="374"/>
      <c r="BT100" s="374"/>
      <c r="BU100" s="374"/>
      <c r="BV100" s="374"/>
      <c r="BW100" s="374"/>
      <c r="BX100" s="374"/>
      <c r="BY100" s="374"/>
      <c r="BZ100" s="374"/>
      <c r="CA100" s="374"/>
      <c r="CB100" s="374"/>
      <c r="CC100" s="374"/>
      <c r="CD100" s="374"/>
      <c r="CE100" s="374"/>
      <c r="CF100" s="374"/>
      <c r="CG100" s="374"/>
      <c r="CH100" s="374"/>
      <c r="CI100" s="374"/>
      <c r="CJ100" s="374"/>
      <c r="CK100" s="374"/>
      <c r="CL100" s="374"/>
      <c r="CM100" s="374"/>
      <c r="CN100" s="374"/>
      <c r="CO100" s="374"/>
      <c r="CP100" s="374"/>
      <c r="CQ100" s="374"/>
      <c r="CR100" s="374"/>
      <c r="CS100" s="374"/>
      <c r="CT100" s="374"/>
      <c r="CU100" s="375"/>
      <c r="CV100" s="40"/>
    </row>
    <row r="101" spans="1:100" ht="12.75" customHeight="1" thickBot="1">
      <c r="A101" s="60"/>
      <c r="B101" s="38"/>
      <c r="C101" s="38"/>
      <c r="D101" s="38"/>
      <c r="E101" s="38"/>
      <c r="F101" s="38"/>
      <c r="G101" s="38"/>
      <c r="H101" s="38"/>
      <c r="I101" s="38"/>
      <c r="J101" s="38"/>
      <c r="K101" s="38"/>
      <c r="L101" s="38"/>
      <c r="M101" s="38"/>
      <c r="N101" s="38"/>
      <c r="O101" s="38"/>
      <c r="P101" s="38"/>
      <c r="Q101" s="38"/>
      <c r="R101" s="38"/>
      <c r="S101" s="64"/>
      <c r="T101" s="64"/>
      <c r="U101" s="64"/>
      <c r="V101" s="64"/>
      <c r="W101" s="64"/>
      <c r="X101" s="64"/>
      <c r="Y101" s="64"/>
      <c r="Z101" s="64"/>
      <c r="AA101" s="64"/>
      <c r="AB101" s="64"/>
      <c r="AC101" s="64"/>
      <c r="AD101" s="64"/>
      <c r="AE101" s="64"/>
      <c r="AF101" s="64"/>
      <c r="AG101" s="64"/>
      <c r="AH101" s="38"/>
      <c r="AI101" s="373">
        <f>IF(Basics!$E$4="","",VLOOKUP(Basics!$E$4,Data!$A$12:$CH$20,76,0))</f>
      </c>
      <c r="AJ101" s="374"/>
      <c r="AK101" s="374"/>
      <c r="AL101" s="374"/>
      <c r="AM101" s="374"/>
      <c r="AN101" s="374"/>
      <c r="AO101" s="374"/>
      <c r="AP101" s="374"/>
      <c r="AQ101" s="374"/>
      <c r="AR101" s="374"/>
      <c r="AS101" s="374"/>
      <c r="AT101" s="374"/>
      <c r="AU101" s="374"/>
      <c r="AV101" s="374"/>
      <c r="AW101" s="374"/>
      <c r="AX101" s="374"/>
      <c r="AY101" s="374"/>
      <c r="AZ101" s="374"/>
      <c r="BA101" s="374"/>
      <c r="BB101" s="374"/>
      <c r="BC101" s="374"/>
      <c r="BD101" s="374"/>
      <c r="BE101" s="374"/>
      <c r="BF101" s="374"/>
      <c r="BG101" s="374"/>
      <c r="BH101" s="374"/>
      <c r="BI101" s="374"/>
      <c r="BJ101" s="374"/>
      <c r="BK101" s="374"/>
      <c r="BL101" s="374"/>
      <c r="BM101" s="374"/>
      <c r="BN101" s="375"/>
      <c r="BO101" s="38"/>
      <c r="BP101" s="376"/>
      <c r="BQ101" s="377"/>
      <c r="BR101" s="377"/>
      <c r="BS101" s="377"/>
      <c r="BT101" s="377"/>
      <c r="BU101" s="377"/>
      <c r="BV101" s="377"/>
      <c r="BW101" s="377"/>
      <c r="BX101" s="377"/>
      <c r="BY101" s="377"/>
      <c r="BZ101" s="377"/>
      <c r="CA101" s="377"/>
      <c r="CB101" s="377"/>
      <c r="CC101" s="377"/>
      <c r="CD101" s="377"/>
      <c r="CE101" s="377"/>
      <c r="CF101" s="377"/>
      <c r="CG101" s="377"/>
      <c r="CH101" s="377"/>
      <c r="CI101" s="377"/>
      <c r="CJ101" s="377"/>
      <c r="CK101" s="377"/>
      <c r="CL101" s="377"/>
      <c r="CM101" s="377"/>
      <c r="CN101" s="377"/>
      <c r="CO101" s="377"/>
      <c r="CP101" s="377"/>
      <c r="CQ101" s="377"/>
      <c r="CR101" s="377"/>
      <c r="CS101" s="377"/>
      <c r="CT101" s="377"/>
      <c r="CU101" s="378"/>
      <c r="CV101" s="40"/>
    </row>
    <row r="102" spans="1:100" ht="12.75" customHeight="1">
      <c r="A102" s="60"/>
      <c r="B102" s="345">
        <f>Skills!AH11</f>
        <v>-5</v>
      </c>
      <c r="C102" s="346"/>
      <c r="D102" s="346"/>
      <c r="E102" s="346"/>
      <c r="F102" s="347"/>
      <c r="G102" s="351" t="s">
        <v>121</v>
      </c>
      <c r="H102" s="351"/>
      <c r="I102" s="351"/>
      <c r="J102" s="351"/>
      <c r="K102" s="351"/>
      <c r="L102" s="351"/>
      <c r="M102" s="351"/>
      <c r="N102" s="351"/>
      <c r="O102" s="351"/>
      <c r="P102" s="351"/>
      <c r="Q102" s="351"/>
      <c r="R102" s="352"/>
      <c r="S102" s="355" t="str">
        <f>VLOOKUP($G102,Skills!$A$4:$AJ$20,6,0)</f>
        <v>WIS</v>
      </c>
      <c r="T102" s="356"/>
      <c r="U102" s="357"/>
      <c r="V102" s="339">
        <f>VLOOKUP($G102,Skills!$A$4:$AJ$20,10,0)</f>
        <v>-5</v>
      </c>
      <c r="W102" s="340"/>
      <c r="X102" s="341"/>
      <c r="Y102" s="339">
        <f>VLOOKUP($G102,Skills!$A$4:$AJ$20,14,0)</f>
        <v>0</v>
      </c>
      <c r="Z102" s="340"/>
      <c r="AA102" s="341"/>
      <c r="AB102" s="339">
        <f>VLOOKUP($G102,Skills!$A$4:$AJ$20,18,0)</f>
        <v>0</v>
      </c>
      <c r="AC102" s="340"/>
      <c r="AD102" s="341"/>
      <c r="AE102" s="339">
        <f>VLOOKUP($G102,Skills!$A$4:$AJ$20,22,0)+VLOOKUP($G102,Skills!$A$4:$AJ$20,26,0)+VLOOKUP($G102,Skills!$A$4:$AJ$20,30,0)</f>
        <v>0</v>
      </c>
      <c r="AF102" s="340"/>
      <c r="AG102" s="341"/>
      <c r="AH102" s="38"/>
      <c r="AI102" s="376"/>
      <c r="AJ102" s="377"/>
      <c r="AK102" s="377"/>
      <c r="AL102" s="377"/>
      <c r="AM102" s="377"/>
      <c r="AN102" s="377"/>
      <c r="AO102" s="377"/>
      <c r="AP102" s="377"/>
      <c r="AQ102" s="377"/>
      <c r="AR102" s="377"/>
      <c r="AS102" s="377"/>
      <c r="AT102" s="377"/>
      <c r="AU102" s="377"/>
      <c r="AV102" s="377"/>
      <c r="AW102" s="377"/>
      <c r="AX102" s="377"/>
      <c r="AY102" s="377"/>
      <c r="AZ102" s="377"/>
      <c r="BA102" s="377"/>
      <c r="BB102" s="377"/>
      <c r="BC102" s="377"/>
      <c r="BD102" s="377"/>
      <c r="BE102" s="377"/>
      <c r="BF102" s="377"/>
      <c r="BG102" s="377"/>
      <c r="BH102" s="377"/>
      <c r="BI102" s="377"/>
      <c r="BJ102" s="377"/>
      <c r="BK102" s="377"/>
      <c r="BL102" s="377"/>
      <c r="BM102" s="377"/>
      <c r="BN102" s="378"/>
      <c r="BO102" s="38"/>
      <c r="BP102" s="376"/>
      <c r="BQ102" s="377"/>
      <c r="BR102" s="377"/>
      <c r="BS102" s="377"/>
      <c r="BT102" s="377"/>
      <c r="BU102" s="377"/>
      <c r="BV102" s="377"/>
      <c r="BW102" s="377"/>
      <c r="BX102" s="377"/>
      <c r="BY102" s="377"/>
      <c r="BZ102" s="377"/>
      <c r="CA102" s="377"/>
      <c r="CB102" s="377"/>
      <c r="CC102" s="377"/>
      <c r="CD102" s="377"/>
      <c r="CE102" s="377"/>
      <c r="CF102" s="377"/>
      <c r="CG102" s="377"/>
      <c r="CH102" s="377"/>
      <c r="CI102" s="377"/>
      <c r="CJ102" s="377"/>
      <c r="CK102" s="377"/>
      <c r="CL102" s="377"/>
      <c r="CM102" s="377"/>
      <c r="CN102" s="377"/>
      <c r="CO102" s="377"/>
      <c r="CP102" s="377"/>
      <c r="CQ102" s="377"/>
      <c r="CR102" s="377"/>
      <c r="CS102" s="377"/>
      <c r="CT102" s="377"/>
      <c r="CU102" s="378"/>
      <c r="CV102" s="40"/>
    </row>
    <row r="103" spans="1:100" ht="12.75" customHeight="1" thickBot="1">
      <c r="A103" s="60"/>
      <c r="B103" s="348"/>
      <c r="C103" s="349"/>
      <c r="D103" s="349"/>
      <c r="E103" s="349"/>
      <c r="F103" s="350"/>
      <c r="G103" s="353"/>
      <c r="H103" s="353"/>
      <c r="I103" s="353"/>
      <c r="J103" s="353"/>
      <c r="K103" s="353"/>
      <c r="L103" s="353"/>
      <c r="M103" s="353"/>
      <c r="N103" s="353"/>
      <c r="O103" s="353"/>
      <c r="P103" s="353"/>
      <c r="Q103" s="353"/>
      <c r="R103" s="354"/>
      <c r="S103" s="358"/>
      <c r="T103" s="359"/>
      <c r="U103" s="360"/>
      <c r="V103" s="342"/>
      <c r="W103" s="343"/>
      <c r="X103" s="344"/>
      <c r="Y103" s="342"/>
      <c r="Z103" s="343"/>
      <c r="AA103" s="344"/>
      <c r="AB103" s="342"/>
      <c r="AC103" s="343"/>
      <c r="AD103" s="344"/>
      <c r="AE103" s="342"/>
      <c r="AF103" s="343"/>
      <c r="AG103" s="344"/>
      <c r="AH103" s="38"/>
      <c r="AI103" s="376"/>
      <c r="AJ103" s="377"/>
      <c r="AK103" s="377"/>
      <c r="AL103" s="377"/>
      <c r="AM103" s="377"/>
      <c r="AN103" s="377"/>
      <c r="AO103" s="377"/>
      <c r="AP103" s="377"/>
      <c r="AQ103" s="377"/>
      <c r="AR103" s="377"/>
      <c r="AS103" s="377"/>
      <c r="AT103" s="377"/>
      <c r="AU103" s="377"/>
      <c r="AV103" s="377"/>
      <c r="AW103" s="377"/>
      <c r="AX103" s="377"/>
      <c r="AY103" s="377"/>
      <c r="AZ103" s="377"/>
      <c r="BA103" s="377"/>
      <c r="BB103" s="377"/>
      <c r="BC103" s="377"/>
      <c r="BD103" s="377"/>
      <c r="BE103" s="377"/>
      <c r="BF103" s="377"/>
      <c r="BG103" s="377"/>
      <c r="BH103" s="377"/>
      <c r="BI103" s="377"/>
      <c r="BJ103" s="377"/>
      <c r="BK103" s="377"/>
      <c r="BL103" s="377"/>
      <c r="BM103" s="377"/>
      <c r="BN103" s="378"/>
      <c r="BO103" s="38"/>
      <c r="BP103" s="379"/>
      <c r="BQ103" s="380"/>
      <c r="BR103" s="380"/>
      <c r="BS103" s="380"/>
      <c r="BT103" s="380"/>
      <c r="BU103" s="380"/>
      <c r="BV103" s="380"/>
      <c r="BW103" s="380"/>
      <c r="BX103" s="380"/>
      <c r="BY103" s="380"/>
      <c r="BZ103" s="380"/>
      <c r="CA103" s="380"/>
      <c r="CB103" s="380"/>
      <c r="CC103" s="380"/>
      <c r="CD103" s="380"/>
      <c r="CE103" s="380"/>
      <c r="CF103" s="380"/>
      <c r="CG103" s="380"/>
      <c r="CH103" s="380"/>
      <c r="CI103" s="380"/>
      <c r="CJ103" s="380"/>
      <c r="CK103" s="380"/>
      <c r="CL103" s="380"/>
      <c r="CM103" s="380"/>
      <c r="CN103" s="380"/>
      <c r="CO103" s="380"/>
      <c r="CP103" s="380"/>
      <c r="CQ103" s="380"/>
      <c r="CR103" s="380"/>
      <c r="CS103" s="380"/>
      <c r="CT103" s="380"/>
      <c r="CU103" s="381"/>
      <c r="CV103" s="40"/>
    </row>
    <row r="104" spans="1:100" ht="12.75" customHeight="1" thickBot="1">
      <c r="A104" s="60"/>
      <c r="B104" s="38"/>
      <c r="C104" s="38"/>
      <c r="D104" s="38"/>
      <c r="E104" s="38"/>
      <c r="F104" s="38"/>
      <c r="G104" s="38"/>
      <c r="H104" s="38"/>
      <c r="I104" s="38"/>
      <c r="J104" s="38"/>
      <c r="K104" s="38"/>
      <c r="L104" s="38"/>
      <c r="M104" s="38"/>
      <c r="N104" s="38"/>
      <c r="O104" s="38"/>
      <c r="P104" s="38"/>
      <c r="Q104" s="38"/>
      <c r="R104" s="38"/>
      <c r="S104" s="64"/>
      <c r="T104" s="64"/>
      <c r="U104" s="64"/>
      <c r="V104" s="64"/>
      <c r="W104" s="64"/>
      <c r="X104" s="64"/>
      <c r="Y104" s="64"/>
      <c r="Z104" s="64"/>
      <c r="AA104" s="64"/>
      <c r="AB104" s="64"/>
      <c r="AC104" s="64"/>
      <c r="AD104" s="64"/>
      <c r="AE104" s="64"/>
      <c r="AF104" s="64"/>
      <c r="AG104" s="64"/>
      <c r="AH104" s="38"/>
      <c r="AI104" s="376"/>
      <c r="AJ104" s="377"/>
      <c r="AK104" s="377"/>
      <c r="AL104" s="377"/>
      <c r="AM104" s="377"/>
      <c r="AN104" s="377"/>
      <c r="AO104" s="377"/>
      <c r="AP104" s="377"/>
      <c r="AQ104" s="377"/>
      <c r="AR104" s="377"/>
      <c r="AS104" s="377"/>
      <c r="AT104" s="377"/>
      <c r="AU104" s="377"/>
      <c r="AV104" s="377"/>
      <c r="AW104" s="377"/>
      <c r="AX104" s="377"/>
      <c r="AY104" s="377"/>
      <c r="AZ104" s="377"/>
      <c r="BA104" s="377"/>
      <c r="BB104" s="377"/>
      <c r="BC104" s="377"/>
      <c r="BD104" s="377"/>
      <c r="BE104" s="377"/>
      <c r="BF104" s="377"/>
      <c r="BG104" s="377"/>
      <c r="BH104" s="377"/>
      <c r="BI104" s="377"/>
      <c r="BJ104" s="377"/>
      <c r="BK104" s="377"/>
      <c r="BL104" s="377"/>
      <c r="BM104" s="377"/>
      <c r="BN104" s="378"/>
      <c r="BO104" s="38"/>
      <c r="BP104" s="373">
        <f>Feats!G5&amp;IF(Feats!AQ5="",""," ["&amp;Feats!AQ5&amp;"]")</f>
      </c>
      <c r="BQ104" s="374"/>
      <c r="BR104" s="374"/>
      <c r="BS104" s="374"/>
      <c r="BT104" s="374"/>
      <c r="BU104" s="374"/>
      <c r="BV104" s="374"/>
      <c r="BW104" s="374"/>
      <c r="BX104" s="374"/>
      <c r="BY104" s="374"/>
      <c r="BZ104" s="374"/>
      <c r="CA104" s="374"/>
      <c r="CB104" s="374"/>
      <c r="CC104" s="374"/>
      <c r="CD104" s="374"/>
      <c r="CE104" s="374"/>
      <c r="CF104" s="374"/>
      <c r="CG104" s="374"/>
      <c r="CH104" s="374"/>
      <c r="CI104" s="374"/>
      <c r="CJ104" s="374"/>
      <c r="CK104" s="374"/>
      <c r="CL104" s="374"/>
      <c r="CM104" s="374"/>
      <c r="CN104" s="374"/>
      <c r="CO104" s="374"/>
      <c r="CP104" s="374"/>
      <c r="CQ104" s="374"/>
      <c r="CR104" s="374"/>
      <c r="CS104" s="374"/>
      <c r="CT104" s="374"/>
      <c r="CU104" s="375"/>
      <c r="CV104" s="40"/>
    </row>
    <row r="105" spans="1:100" ht="12.75" customHeight="1">
      <c r="A105" s="60"/>
      <c r="B105" s="345">
        <f>Skills!AH12</f>
        <v>-5</v>
      </c>
      <c r="C105" s="346"/>
      <c r="D105" s="346"/>
      <c r="E105" s="346"/>
      <c r="F105" s="347"/>
      <c r="G105" s="351" t="s">
        <v>122</v>
      </c>
      <c r="H105" s="351"/>
      <c r="I105" s="351"/>
      <c r="J105" s="351"/>
      <c r="K105" s="351"/>
      <c r="L105" s="351"/>
      <c r="M105" s="351"/>
      <c r="N105" s="351"/>
      <c r="O105" s="351"/>
      <c r="P105" s="351"/>
      <c r="Q105" s="351"/>
      <c r="R105" s="352"/>
      <c r="S105" s="355" t="str">
        <f>VLOOKUP($G105,Skills!$A$4:$AJ$20,6,0)</f>
        <v>INT</v>
      </c>
      <c r="T105" s="356"/>
      <c r="U105" s="357"/>
      <c r="V105" s="339">
        <f>VLOOKUP($G105,Skills!$A$4:$AJ$20,10,0)</f>
        <v>-5</v>
      </c>
      <c r="W105" s="340"/>
      <c r="X105" s="341"/>
      <c r="Y105" s="339">
        <f>VLOOKUP($G105,Skills!$A$4:$AJ$20,14,0)</f>
        <v>0</v>
      </c>
      <c r="Z105" s="340"/>
      <c r="AA105" s="341"/>
      <c r="AB105" s="339">
        <f>VLOOKUP($G105,Skills!$A$4:$AJ$20,18,0)</f>
        <v>0</v>
      </c>
      <c r="AC105" s="340"/>
      <c r="AD105" s="341"/>
      <c r="AE105" s="339">
        <f>VLOOKUP($G105,Skills!$A$4:$AJ$20,22,0)+VLOOKUP($G105,Skills!$A$4:$AJ$20,26,0)+VLOOKUP($G105,Skills!$A$4:$AJ$20,30,0)</f>
        <v>0</v>
      </c>
      <c r="AF105" s="340"/>
      <c r="AG105" s="341"/>
      <c r="AH105" s="38"/>
      <c r="AI105" s="379"/>
      <c r="AJ105" s="380"/>
      <c r="AK105" s="380"/>
      <c r="AL105" s="380"/>
      <c r="AM105" s="380"/>
      <c r="AN105" s="380"/>
      <c r="AO105" s="380"/>
      <c r="AP105" s="380"/>
      <c r="AQ105" s="380"/>
      <c r="AR105" s="380"/>
      <c r="AS105" s="380"/>
      <c r="AT105" s="380"/>
      <c r="AU105" s="380"/>
      <c r="AV105" s="380"/>
      <c r="AW105" s="380"/>
      <c r="AX105" s="380"/>
      <c r="AY105" s="380"/>
      <c r="AZ105" s="380"/>
      <c r="BA105" s="380"/>
      <c r="BB105" s="380"/>
      <c r="BC105" s="380"/>
      <c r="BD105" s="380"/>
      <c r="BE105" s="380"/>
      <c r="BF105" s="380"/>
      <c r="BG105" s="380"/>
      <c r="BH105" s="380"/>
      <c r="BI105" s="380"/>
      <c r="BJ105" s="380"/>
      <c r="BK105" s="380"/>
      <c r="BL105" s="380"/>
      <c r="BM105" s="380"/>
      <c r="BN105" s="381"/>
      <c r="BO105" s="38"/>
      <c r="BP105" s="376"/>
      <c r="BQ105" s="377"/>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8"/>
      <c r="CV105" s="40"/>
    </row>
    <row r="106" spans="1:100" ht="12.75" customHeight="1" thickBot="1">
      <c r="A106" s="60"/>
      <c r="B106" s="348"/>
      <c r="C106" s="349"/>
      <c r="D106" s="349"/>
      <c r="E106" s="349"/>
      <c r="F106" s="350"/>
      <c r="G106" s="353"/>
      <c r="H106" s="353"/>
      <c r="I106" s="353"/>
      <c r="J106" s="353"/>
      <c r="K106" s="353"/>
      <c r="L106" s="353"/>
      <c r="M106" s="353"/>
      <c r="N106" s="353"/>
      <c r="O106" s="353"/>
      <c r="P106" s="353"/>
      <c r="Q106" s="353"/>
      <c r="R106" s="354"/>
      <c r="S106" s="358"/>
      <c r="T106" s="359"/>
      <c r="U106" s="360"/>
      <c r="V106" s="342"/>
      <c r="W106" s="343"/>
      <c r="X106" s="344"/>
      <c r="Y106" s="342"/>
      <c r="Z106" s="343"/>
      <c r="AA106" s="344"/>
      <c r="AB106" s="342"/>
      <c r="AC106" s="343"/>
      <c r="AD106" s="344"/>
      <c r="AE106" s="342"/>
      <c r="AF106" s="343"/>
      <c r="AG106" s="344"/>
      <c r="AH106" s="38"/>
      <c r="AI106" s="373">
        <f>IF(Basics!$E$4="","",VLOOKUP(Basics!$E$4,Data!$A$12:$CH$20,86,0))</f>
      </c>
      <c r="AJ106" s="374"/>
      <c r="AK106" s="374"/>
      <c r="AL106" s="374"/>
      <c r="AM106" s="374"/>
      <c r="AN106" s="374"/>
      <c r="AO106" s="374"/>
      <c r="AP106" s="374"/>
      <c r="AQ106" s="374"/>
      <c r="AR106" s="374"/>
      <c r="AS106" s="374"/>
      <c r="AT106" s="374"/>
      <c r="AU106" s="374"/>
      <c r="AV106" s="374"/>
      <c r="AW106" s="374"/>
      <c r="AX106" s="374"/>
      <c r="AY106" s="374"/>
      <c r="AZ106" s="374"/>
      <c r="BA106" s="374"/>
      <c r="BB106" s="374"/>
      <c r="BC106" s="374"/>
      <c r="BD106" s="374"/>
      <c r="BE106" s="374"/>
      <c r="BF106" s="374"/>
      <c r="BG106" s="374"/>
      <c r="BH106" s="374"/>
      <c r="BI106" s="374"/>
      <c r="BJ106" s="374"/>
      <c r="BK106" s="374"/>
      <c r="BL106" s="374"/>
      <c r="BM106" s="374"/>
      <c r="BN106" s="375"/>
      <c r="BO106" s="38"/>
      <c r="BP106" s="376"/>
      <c r="BQ106" s="377"/>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8"/>
      <c r="CV106" s="40"/>
    </row>
    <row r="107" spans="1:100" ht="12.75" customHeight="1" thickBot="1">
      <c r="A107" s="60"/>
      <c r="B107" s="38"/>
      <c r="C107" s="38"/>
      <c r="D107" s="38"/>
      <c r="E107" s="38"/>
      <c r="F107" s="38"/>
      <c r="G107" s="38"/>
      <c r="H107" s="38"/>
      <c r="I107" s="38"/>
      <c r="J107" s="38"/>
      <c r="K107" s="38"/>
      <c r="L107" s="38"/>
      <c r="M107" s="38"/>
      <c r="N107" s="38"/>
      <c r="O107" s="38"/>
      <c r="P107" s="38"/>
      <c r="Q107" s="38"/>
      <c r="R107" s="38"/>
      <c r="S107" s="64"/>
      <c r="T107" s="64"/>
      <c r="U107" s="64"/>
      <c r="V107" s="64"/>
      <c r="W107" s="64"/>
      <c r="X107" s="64"/>
      <c r="Y107" s="64"/>
      <c r="Z107" s="64"/>
      <c r="AA107" s="64"/>
      <c r="AB107" s="64"/>
      <c r="AC107" s="64"/>
      <c r="AD107" s="64"/>
      <c r="AE107" s="64"/>
      <c r="AF107" s="64"/>
      <c r="AG107" s="64"/>
      <c r="AH107" s="38"/>
      <c r="AI107" s="376"/>
      <c r="AJ107" s="377"/>
      <c r="AK107" s="377"/>
      <c r="AL107" s="377"/>
      <c r="AM107" s="377"/>
      <c r="AN107" s="377"/>
      <c r="AO107" s="377"/>
      <c r="AP107" s="377"/>
      <c r="AQ107" s="377"/>
      <c r="AR107" s="377"/>
      <c r="AS107" s="377"/>
      <c r="AT107" s="377"/>
      <c r="AU107" s="377"/>
      <c r="AV107" s="377"/>
      <c r="AW107" s="377"/>
      <c r="AX107" s="377"/>
      <c r="AY107" s="377"/>
      <c r="AZ107" s="377"/>
      <c r="BA107" s="377"/>
      <c r="BB107" s="377"/>
      <c r="BC107" s="377"/>
      <c r="BD107" s="377"/>
      <c r="BE107" s="377"/>
      <c r="BF107" s="377"/>
      <c r="BG107" s="377"/>
      <c r="BH107" s="377"/>
      <c r="BI107" s="377"/>
      <c r="BJ107" s="377"/>
      <c r="BK107" s="377"/>
      <c r="BL107" s="377"/>
      <c r="BM107" s="377"/>
      <c r="BN107" s="378"/>
      <c r="BO107" s="38"/>
      <c r="BP107" s="379"/>
      <c r="BQ107" s="380"/>
      <c r="BR107" s="380"/>
      <c r="BS107" s="380"/>
      <c r="BT107" s="380"/>
      <c r="BU107" s="380"/>
      <c r="BV107" s="380"/>
      <c r="BW107" s="380"/>
      <c r="BX107" s="380"/>
      <c r="BY107" s="380"/>
      <c r="BZ107" s="380"/>
      <c r="CA107" s="380"/>
      <c r="CB107" s="380"/>
      <c r="CC107" s="380"/>
      <c r="CD107" s="380"/>
      <c r="CE107" s="380"/>
      <c r="CF107" s="380"/>
      <c r="CG107" s="380"/>
      <c r="CH107" s="380"/>
      <c r="CI107" s="380"/>
      <c r="CJ107" s="380"/>
      <c r="CK107" s="380"/>
      <c r="CL107" s="380"/>
      <c r="CM107" s="380"/>
      <c r="CN107" s="380"/>
      <c r="CO107" s="380"/>
      <c r="CP107" s="380"/>
      <c r="CQ107" s="380"/>
      <c r="CR107" s="380"/>
      <c r="CS107" s="380"/>
      <c r="CT107" s="380"/>
      <c r="CU107" s="381"/>
      <c r="CV107" s="40"/>
    </row>
    <row r="108" spans="1:100" ht="12.75" customHeight="1">
      <c r="A108" s="60"/>
      <c r="B108" s="345">
        <f>Skills!AH13</f>
        <v>-5</v>
      </c>
      <c r="C108" s="346"/>
      <c r="D108" s="346"/>
      <c r="E108" s="346"/>
      <c r="F108" s="347"/>
      <c r="G108" s="351" t="s">
        <v>123</v>
      </c>
      <c r="H108" s="351"/>
      <c r="I108" s="351"/>
      <c r="J108" s="351"/>
      <c r="K108" s="351"/>
      <c r="L108" s="351"/>
      <c r="M108" s="351"/>
      <c r="N108" s="351"/>
      <c r="O108" s="351"/>
      <c r="P108" s="351"/>
      <c r="Q108" s="351"/>
      <c r="R108" s="352"/>
      <c r="S108" s="355" t="str">
        <f>VLOOKUP($G108,Skills!$A$4:$AJ$20,6,0)</f>
        <v>WIS</v>
      </c>
      <c r="T108" s="356"/>
      <c r="U108" s="357"/>
      <c r="V108" s="339">
        <f>VLOOKUP($G108,Skills!$A$4:$AJ$20,10,0)</f>
        <v>-5</v>
      </c>
      <c r="W108" s="340"/>
      <c r="X108" s="341"/>
      <c r="Y108" s="339">
        <f>VLOOKUP($G108,Skills!$A$4:$AJ$20,14,0)</f>
        <v>0</v>
      </c>
      <c r="Z108" s="340"/>
      <c r="AA108" s="341"/>
      <c r="AB108" s="339">
        <f>VLOOKUP($G108,Skills!$A$4:$AJ$20,18,0)</f>
        <v>0</v>
      </c>
      <c r="AC108" s="340"/>
      <c r="AD108" s="341"/>
      <c r="AE108" s="339">
        <f>VLOOKUP($G108,Skills!$A$4:$AJ$20,22,0)+VLOOKUP($G108,Skills!$A$4:$AJ$20,26,0)+VLOOKUP($G108,Skills!$A$4:$AJ$20,30,0)</f>
        <v>0</v>
      </c>
      <c r="AF108" s="340"/>
      <c r="AG108" s="341"/>
      <c r="AH108" s="38"/>
      <c r="AI108" s="376"/>
      <c r="AJ108" s="377"/>
      <c r="AK108" s="377"/>
      <c r="AL108" s="377"/>
      <c r="AM108" s="377"/>
      <c r="AN108" s="377"/>
      <c r="AO108" s="377"/>
      <c r="AP108" s="377"/>
      <c r="AQ108" s="377"/>
      <c r="AR108" s="377"/>
      <c r="AS108" s="377"/>
      <c r="AT108" s="377"/>
      <c r="AU108" s="377"/>
      <c r="AV108" s="377"/>
      <c r="AW108" s="377"/>
      <c r="AX108" s="377"/>
      <c r="AY108" s="377"/>
      <c r="AZ108" s="377"/>
      <c r="BA108" s="377"/>
      <c r="BB108" s="377"/>
      <c r="BC108" s="377"/>
      <c r="BD108" s="377"/>
      <c r="BE108" s="377"/>
      <c r="BF108" s="377"/>
      <c r="BG108" s="377"/>
      <c r="BH108" s="377"/>
      <c r="BI108" s="377"/>
      <c r="BJ108" s="377"/>
      <c r="BK108" s="377"/>
      <c r="BL108" s="377"/>
      <c r="BM108" s="377"/>
      <c r="BN108" s="378"/>
      <c r="BO108" s="38"/>
      <c r="BP108" s="373">
        <f>Feats!G7&amp;IF(Feats!AQ7="",""," ["&amp;Feats!AQ7&amp;"]")</f>
      </c>
      <c r="BQ108" s="374"/>
      <c r="BR108" s="374"/>
      <c r="BS108" s="374"/>
      <c r="BT108" s="374"/>
      <c r="BU108" s="374"/>
      <c r="BV108" s="374"/>
      <c r="BW108" s="374"/>
      <c r="BX108" s="374"/>
      <c r="BY108" s="374"/>
      <c r="BZ108" s="374"/>
      <c r="CA108" s="374"/>
      <c r="CB108" s="374"/>
      <c r="CC108" s="374"/>
      <c r="CD108" s="374"/>
      <c r="CE108" s="374"/>
      <c r="CF108" s="374"/>
      <c r="CG108" s="374"/>
      <c r="CH108" s="374"/>
      <c r="CI108" s="374"/>
      <c r="CJ108" s="374"/>
      <c r="CK108" s="374"/>
      <c r="CL108" s="374"/>
      <c r="CM108" s="374"/>
      <c r="CN108" s="374"/>
      <c r="CO108" s="374"/>
      <c r="CP108" s="374"/>
      <c r="CQ108" s="374"/>
      <c r="CR108" s="374"/>
      <c r="CS108" s="374"/>
      <c r="CT108" s="374"/>
      <c r="CU108" s="375"/>
      <c r="CV108" s="40"/>
    </row>
    <row r="109" spans="1:100" ht="12.75" customHeight="1" thickBot="1">
      <c r="A109" s="60"/>
      <c r="B109" s="348"/>
      <c r="C109" s="349"/>
      <c r="D109" s="349"/>
      <c r="E109" s="349"/>
      <c r="F109" s="350"/>
      <c r="G109" s="353"/>
      <c r="H109" s="353"/>
      <c r="I109" s="353"/>
      <c r="J109" s="353"/>
      <c r="K109" s="353"/>
      <c r="L109" s="353"/>
      <c r="M109" s="353"/>
      <c r="N109" s="353"/>
      <c r="O109" s="353"/>
      <c r="P109" s="353"/>
      <c r="Q109" s="353"/>
      <c r="R109" s="354"/>
      <c r="S109" s="358"/>
      <c r="T109" s="359"/>
      <c r="U109" s="360"/>
      <c r="V109" s="342"/>
      <c r="W109" s="343"/>
      <c r="X109" s="344"/>
      <c r="Y109" s="342"/>
      <c r="Z109" s="343"/>
      <c r="AA109" s="344"/>
      <c r="AB109" s="342"/>
      <c r="AC109" s="343"/>
      <c r="AD109" s="344"/>
      <c r="AE109" s="342"/>
      <c r="AF109" s="343"/>
      <c r="AG109" s="344"/>
      <c r="AH109" s="38"/>
      <c r="AI109" s="376"/>
      <c r="AJ109" s="377"/>
      <c r="AK109" s="377"/>
      <c r="AL109" s="377"/>
      <c r="AM109" s="377"/>
      <c r="AN109" s="377"/>
      <c r="AO109" s="377"/>
      <c r="AP109" s="377"/>
      <c r="AQ109" s="377"/>
      <c r="AR109" s="377"/>
      <c r="AS109" s="377"/>
      <c r="AT109" s="377"/>
      <c r="AU109" s="377"/>
      <c r="AV109" s="377"/>
      <c r="AW109" s="377"/>
      <c r="AX109" s="377"/>
      <c r="AY109" s="377"/>
      <c r="AZ109" s="377"/>
      <c r="BA109" s="377"/>
      <c r="BB109" s="377"/>
      <c r="BC109" s="377"/>
      <c r="BD109" s="377"/>
      <c r="BE109" s="377"/>
      <c r="BF109" s="377"/>
      <c r="BG109" s="377"/>
      <c r="BH109" s="377"/>
      <c r="BI109" s="377"/>
      <c r="BJ109" s="377"/>
      <c r="BK109" s="377"/>
      <c r="BL109" s="377"/>
      <c r="BM109" s="377"/>
      <c r="BN109" s="378"/>
      <c r="BO109" s="38"/>
      <c r="BP109" s="376"/>
      <c r="BQ109" s="377"/>
      <c r="BR109" s="377"/>
      <c r="BS109" s="377"/>
      <c r="BT109" s="377"/>
      <c r="BU109" s="377"/>
      <c r="BV109" s="377"/>
      <c r="BW109" s="377"/>
      <c r="BX109" s="377"/>
      <c r="BY109" s="377"/>
      <c r="BZ109" s="377"/>
      <c r="CA109" s="377"/>
      <c r="CB109" s="377"/>
      <c r="CC109" s="377"/>
      <c r="CD109" s="377"/>
      <c r="CE109" s="377"/>
      <c r="CF109" s="377"/>
      <c r="CG109" s="377"/>
      <c r="CH109" s="377"/>
      <c r="CI109" s="377"/>
      <c r="CJ109" s="377"/>
      <c r="CK109" s="377"/>
      <c r="CL109" s="377"/>
      <c r="CM109" s="377"/>
      <c r="CN109" s="377"/>
      <c r="CO109" s="377"/>
      <c r="CP109" s="377"/>
      <c r="CQ109" s="377"/>
      <c r="CR109" s="377"/>
      <c r="CS109" s="377"/>
      <c r="CT109" s="377"/>
      <c r="CU109" s="378"/>
      <c r="CV109" s="40"/>
    </row>
    <row r="110" spans="1:100" ht="12.75" customHeight="1" thickBot="1">
      <c r="A110" s="60"/>
      <c r="B110" s="38"/>
      <c r="C110" s="38"/>
      <c r="D110" s="38"/>
      <c r="E110" s="38"/>
      <c r="F110" s="38"/>
      <c r="G110" s="38"/>
      <c r="H110" s="38"/>
      <c r="I110" s="38"/>
      <c r="J110" s="38"/>
      <c r="K110" s="38"/>
      <c r="L110" s="38"/>
      <c r="M110" s="38"/>
      <c r="N110" s="38"/>
      <c r="O110" s="38"/>
      <c r="P110" s="38"/>
      <c r="Q110" s="38"/>
      <c r="R110" s="38"/>
      <c r="S110" s="64"/>
      <c r="T110" s="64"/>
      <c r="U110" s="64"/>
      <c r="V110" s="64"/>
      <c r="W110" s="64"/>
      <c r="X110" s="64"/>
      <c r="Y110" s="64"/>
      <c r="Z110" s="64"/>
      <c r="AA110" s="64"/>
      <c r="AB110" s="64"/>
      <c r="AC110" s="64"/>
      <c r="AD110" s="64"/>
      <c r="AE110" s="64"/>
      <c r="AF110" s="64"/>
      <c r="AG110" s="64"/>
      <c r="AH110" s="38"/>
      <c r="AI110" s="379"/>
      <c r="AJ110" s="380"/>
      <c r="AK110" s="380"/>
      <c r="AL110" s="380"/>
      <c r="AM110" s="380"/>
      <c r="AN110" s="380"/>
      <c r="AO110" s="380"/>
      <c r="AP110" s="380"/>
      <c r="AQ110" s="380"/>
      <c r="AR110" s="380"/>
      <c r="AS110" s="380"/>
      <c r="AT110" s="380"/>
      <c r="AU110" s="380"/>
      <c r="AV110" s="380"/>
      <c r="AW110" s="380"/>
      <c r="AX110" s="380"/>
      <c r="AY110" s="380"/>
      <c r="AZ110" s="380"/>
      <c r="BA110" s="380"/>
      <c r="BB110" s="380"/>
      <c r="BC110" s="380"/>
      <c r="BD110" s="380"/>
      <c r="BE110" s="380"/>
      <c r="BF110" s="380"/>
      <c r="BG110" s="380"/>
      <c r="BH110" s="380"/>
      <c r="BI110" s="380"/>
      <c r="BJ110" s="380"/>
      <c r="BK110" s="380"/>
      <c r="BL110" s="380"/>
      <c r="BM110" s="380"/>
      <c r="BN110" s="381"/>
      <c r="BO110" s="38"/>
      <c r="BP110" s="376"/>
      <c r="BQ110" s="377"/>
      <c r="BR110" s="377"/>
      <c r="BS110" s="377"/>
      <c r="BT110" s="377"/>
      <c r="BU110" s="377"/>
      <c r="BV110" s="377"/>
      <c r="BW110" s="377"/>
      <c r="BX110" s="377"/>
      <c r="BY110" s="377"/>
      <c r="BZ110" s="377"/>
      <c r="CA110" s="377"/>
      <c r="CB110" s="377"/>
      <c r="CC110" s="377"/>
      <c r="CD110" s="377"/>
      <c r="CE110" s="377"/>
      <c r="CF110" s="377"/>
      <c r="CG110" s="377"/>
      <c r="CH110" s="377"/>
      <c r="CI110" s="377"/>
      <c r="CJ110" s="377"/>
      <c r="CK110" s="377"/>
      <c r="CL110" s="377"/>
      <c r="CM110" s="377"/>
      <c r="CN110" s="377"/>
      <c r="CO110" s="377"/>
      <c r="CP110" s="377"/>
      <c r="CQ110" s="377"/>
      <c r="CR110" s="377"/>
      <c r="CS110" s="377"/>
      <c r="CT110" s="377"/>
      <c r="CU110" s="378"/>
      <c r="CV110" s="40"/>
    </row>
    <row r="111" spans="1:100" ht="12.75" customHeight="1" thickBot="1">
      <c r="A111" s="60"/>
      <c r="B111" s="345">
        <f>Skills!AH14</f>
        <v>-5</v>
      </c>
      <c r="C111" s="346"/>
      <c r="D111" s="346"/>
      <c r="E111" s="346"/>
      <c r="F111" s="347"/>
      <c r="G111" s="351" t="s">
        <v>124</v>
      </c>
      <c r="H111" s="351"/>
      <c r="I111" s="351"/>
      <c r="J111" s="351"/>
      <c r="K111" s="351"/>
      <c r="L111" s="351"/>
      <c r="M111" s="351"/>
      <c r="N111" s="351"/>
      <c r="O111" s="351"/>
      <c r="P111" s="351"/>
      <c r="Q111" s="351"/>
      <c r="R111" s="352"/>
      <c r="S111" s="355" t="str">
        <f>VLOOKUP($G111,Skills!$A$4:$AJ$20,6,0)</f>
        <v>CHA</v>
      </c>
      <c r="T111" s="356"/>
      <c r="U111" s="357"/>
      <c r="V111" s="339">
        <f>VLOOKUP($G111,Skills!$A$4:$AJ$20,10,0)</f>
        <v>-5</v>
      </c>
      <c r="W111" s="340"/>
      <c r="X111" s="341"/>
      <c r="Y111" s="339">
        <f>VLOOKUP($G111,Skills!$A$4:$AJ$20,14,0)</f>
        <v>0</v>
      </c>
      <c r="Z111" s="340"/>
      <c r="AA111" s="341"/>
      <c r="AB111" s="339">
        <f>VLOOKUP($G111,Skills!$A$4:$AJ$20,18,0)</f>
        <v>0</v>
      </c>
      <c r="AC111" s="340"/>
      <c r="AD111" s="341"/>
      <c r="AE111" s="339">
        <f>VLOOKUP($G111,Skills!$A$4:$AJ$20,22,0)+VLOOKUP($G111,Skills!$A$4:$AJ$20,26,0)+VLOOKUP($G111,Skills!$A$4:$AJ$20,30,0)</f>
        <v>0</v>
      </c>
      <c r="AF111" s="340"/>
      <c r="AG111" s="341"/>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79"/>
      <c r="BQ111" s="380"/>
      <c r="BR111" s="380"/>
      <c r="BS111" s="380"/>
      <c r="BT111" s="380"/>
      <c r="BU111" s="380"/>
      <c r="BV111" s="380"/>
      <c r="BW111" s="380"/>
      <c r="BX111" s="380"/>
      <c r="BY111" s="380"/>
      <c r="BZ111" s="380"/>
      <c r="CA111" s="380"/>
      <c r="CB111" s="380"/>
      <c r="CC111" s="380"/>
      <c r="CD111" s="380"/>
      <c r="CE111" s="380"/>
      <c r="CF111" s="380"/>
      <c r="CG111" s="380"/>
      <c r="CH111" s="380"/>
      <c r="CI111" s="380"/>
      <c r="CJ111" s="380"/>
      <c r="CK111" s="380"/>
      <c r="CL111" s="380"/>
      <c r="CM111" s="380"/>
      <c r="CN111" s="380"/>
      <c r="CO111" s="380"/>
      <c r="CP111" s="380"/>
      <c r="CQ111" s="380"/>
      <c r="CR111" s="380"/>
      <c r="CS111" s="380"/>
      <c r="CT111" s="380"/>
      <c r="CU111" s="381"/>
      <c r="CV111" s="40"/>
    </row>
    <row r="112" spans="1:100" ht="12.75" customHeight="1" thickBot="1">
      <c r="A112" s="60"/>
      <c r="B112" s="348"/>
      <c r="C112" s="349"/>
      <c r="D112" s="349"/>
      <c r="E112" s="349"/>
      <c r="F112" s="350"/>
      <c r="G112" s="353"/>
      <c r="H112" s="353"/>
      <c r="I112" s="353"/>
      <c r="J112" s="353"/>
      <c r="K112" s="353"/>
      <c r="L112" s="353"/>
      <c r="M112" s="353"/>
      <c r="N112" s="353"/>
      <c r="O112" s="353"/>
      <c r="P112" s="353"/>
      <c r="Q112" s="353"/>
      <c r="R112" s="354"/>
      <c r="S112" s="358"/>
      <c r="T112" s="359"/>
      <c r="U112" s="360"/>
      <c r="V112" s="342"/>
      <c r="W112" s="343"/>
      <c r="X112" s="344"/>
      <c r="Y112" s="342"/>
      <c r="Z112" s="343"/>
      <c r="AA112" s="344"/>
      <c r="AB112" s="342"/>
      <c r="AC112" s="343"/>
      <c r="AD112" s="344"/>
      <c r="AE112" s="342"/>
      <c r="AF112" s="343"/>
      <c r="AG112" s="344"/>
      <c r="AH112" s="38"/>
      <c r="AI112" s="333" t="s">
        <v>532</v>
      </c>
      <c r="AJ112" s="334"/>
      <c r="AK112" s="334"/>
      <c r="AL112" s="334"/>
      <c r="AM112" s="334"/>
      <c r="AN112" s="334"/>
      <c r="AO112" s="334"/>
      <c r="AP112" s="334"/>
      <c r="AQ112" s="334"/>
      <c r="AR112" s="334"/>
      <c r="AS112" s="334"/>
      <c r="AT112" s="334"/>
      <c r="AU112" s="334"/>
      <c r="AV112" s="334"/>
      <c r="AW112" s="334"/>
      <c r="AX112" s="334"/>
      <c r="AY112" s="334"/>
      <c r="AZ112" s="334"/>
      <c r="BA112" s="334"/>
      <c r="BB112" s="334"/>
      <c r="BC112" s="334"/>
      <c r="BD112" s="334"/>
      <c r="BE112" s="334"/>
      <c r="BF112" s="334"/>
      <c r="BG112" s="334"/>
      <c r="BH112" s="334"/>
      <c r="BI112" s="334"/>
      <c r="BJ112" s="334"/>
      <c r="BK112" s="334"/>
      <c r="BL112" s="334"/>
      <c r="BM112" s="334"/>
      <c r="BN112" s="335"/>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40"/>
    </row>
    <row r="113" spans="1:100" ht="12.75" customHeight="1" thickBot="1">
      <c r="A113" s="60"/>
      <c r="B113" s="38"/>
      <c r="C113" s="38"/>
      <c r="D113" s="38"/>
      <c r="E113" s="38"/>
      <c r="F113" s="38"/>
      <c r="G113" s="38"/>
      <c r="H113" s="38"/>
      <c r="I113" s="38"/>
      <c r="J113" s="38"/>
      <c r="K113" s="38"/>
      <c r="L113" s="38"/>
      <c r="M113" s="38"/>
      <c r="N113" s="38"/>
      <c r="O113" s="38"/>
      <c r="P113" s="38"/>
      <c r="Q113" s="38"/>
      <c r="R113" s="38"/>
      <c r="S113" s="64"/>
      <c r="T113" s="64"/>
      <c r="U113" s="64"/>
      <c r="V113" s="64"/>
      <c r="W113" s="64"/>
      <c r="X113" s="64"/>
      <c r="Y113" s="64"/>
      <c r="Z113" s="64"/>
      <c r="AA113" s="64"/>
      <c r="AB113" s="64"/>
      <c r="AC113" s="64"/>
      <c r="AD113" s="64"/>
      <c r="AE113" s="64"/>
      <c r="AF113" s="64"/>
      <c r="AG113" s="64"/>
      <c r="AH113" s="38"/>
      <c r="AI113" s="336"/>
      <c r="AJ113" s="337"/>
      <c r="AK113" s="337"/>
      <c r="AL113" s="337"/>
      <c r="AM113" s="337"/>
      <c r="AN113" s="337"/>
      <c r="AO113" s="337"/>
      <c r="AP113" s="337"/>
      <c r="AQ113" s="337"/>
      <c r="AR113" s="337"/>
      <c r="AS113" s="337"/>
      <c r="AT113" s="337"/>
      <c r="AU113" s="337"/>
      <c r="AV113" s="337"/>
      <c r="AW113" s="337"/>
      <c r="AX113" s="337"/>
      <c r="AY113" s="337"/>
      <c r="AZ113" s="337"/>
      <c r="BA113" s="337"/>
      <c r="BB113" s="337"/>
      <c r="BC113" s="337"/>
      <c r="BD113" s="337"/>
      <c r="BE113" s="337"/>
      <c r="BF113" s="337"/>
      <c r="BG113" s="337"/>
      <c r="BH113" s="337"/>
      <c r="BI113" s="337"/>
      <c r="BJ113" s="337"/>
      <c r="BK113" s="337"/>
      <c r="BL113" s="337"/>
      <c r="BM113" s="337"/>
      <c r="BN113" s="338"/>
      <c r="BO113" s="38"/>
      <c r="BP113" s="333" t="s">
        <v>575</v>
      </c>
      <c r="BQ113" s="334"/>
      <c r="BR113" s="334"/>
      <c r="BS113" s="334"/>
      <c r="BT113" s="334"/>
      <c r="BU113" s="334"/>
      <c r="BV113" s="334"/>
      <c r="BW113" s="334"/>
      <c r="BX113" s="334"/>
      <c r="BY113" s="334"/>
      <c r="BZ113" s="334"/>
      <c r="CA113" s="334"/>
      <c r="CB113" s="334"/>
      <c r="CC113" s="334"/>
      <c r="CD113" s="334"/>
      <c r="CE113" s="334"/>
      <c r="CF113" s="334"/>
      <c r="CG113" s="334"/>
      <c r="CH113" s="334"/>
      <c r="CI113" s="334"/>
      <c r="CJ113" s="334"/>
      <c r="CK113" s="334"/>
      <c r="CL113" s="334"/>
      <c r="CM113" s="334"/>
      <c r="CN113" s="334"/>
      <c r="CO113" s="334"/>
      <c r="CP113" s="334"/>
      <c r="CQ113" s="334"/>
      <c r="CR113" s="334"/>
      <c r="CS113" s="334"/>
      <c r="CT113" s="334"/>
      <c r="CU113" s="335"/>
      <c r="CV113" s="40"/>
    </row>
    <row r="114" spans="1:100" ht="12.75" customHeight="1">
      <c r="A114" s="60"/>
      <c r="B114" s="345">
        <f>Skills!AH15</f>
        <v>-5</v>
      </c>
      <c r="C114" s="346"/>
      <c r="D114" s="346"/>
      <c r="E114" s="346"/>
      <c r="F114" s="347"/>
      <c r="G114" s="351" t="s">
        <v>125</v>
      </c>
      <c r="H114" s="351"/>
      <c r="I114" s="351"/>
      <c r="J114" s="351"/>
      <c r="K114" s="351"/>
      <c r="L114" s="351"/>
      <c r="M114" s="351"/>
      <c r="N114" s="351"/>
      <c r="O114" s="351"/>
      <c r="P114" s="351"/>
      <c r="Q114" s="351"/>
      <c r="R114" s="352"/>
      <c r="S114" s="355" t="str">
        <f>VLOOKUP($G114,Skills!$A$4:$AJ$20,6,0)</f>
        <v>WIS</v>
      </c>
      <c r="T114" s="356"/>
      <c r="U114" s="357"/>
      <c r="V114" s="339">
        <f>VLOOKUP($G114,Skills!$A$4:$AJ$20,10,0)</f>
        <v>-5</v>
      </c>
      <c r="W114" s="340"/>
      <c r="X114" s="341"/>
      <c r="Y114" s="339">
        <f>VLOOKUP($G114,Skills!$A$4:$AJ$20,14,0)</f>
        <v>0</v>
      </c>
      <c r="Z114" s="340"/>
      <c r="AA114" s="341"/>
      <c r="AB114" s="339">
        <f>VLOOKUP($G114,Skills!$A$4:$AJ$20,18,0)</f>
        <v>0</v>
      </c>
      <c r="AC114" s="340"/>
      <c r="AD114" s="341"/>
      <c r="AE114" s="339">
        <f>VLOOKUP($G114,Skills!$A$4:$AJ$20,22,0)+VLOOKUP($G114,Skills!$A$4:$AJ$20,26,0)+VLOOKUP($G114,Skills!$A$4:$AJ$20,30,0)</f>
        <v>0</v>
      </c>
      <c r="AF114" s="340"/>
      <c r="AG114" s="341"/>
      <c r="AH114" s="38"/>
      <c r="AI114" s="373"/>
      <c r="AJ114" s="374"/>
      <c r="AK114" s="374"/>
      <c r="AL114" s="374"/>
      <c r="AM114" s="374"/>
      <c r="AN114" s="374"/>
      <c r="AO114" s="374"/>
      <c r="AP114" s="374"/>
      <c r="AQ114" s="374"/>
      <c r="AR114" s="374"/>
      <c r="AS114" s="374"/>
      <c r="AT114" s="374"/>
      <c r="AU114" s="374"/>
      <c r="AV114" s="374"/>
      <c r="AW114" s="374"/>
      <c r="AX114" s="374"/>
      <c r="AY114" s="374"/>
      <c r="AZ114" s="374"/>
      <c r="BA114" s="374"/>
      <c r="BB114" s="374"/>
      <c r="BC114" s="374"/>
      <c r="BD114" s="374"/>
      <c r="BE114" s="374"/>
      <c r="BF114" s="374"/>
      <c r="BG114" s="374"/>
      <c r="BH114" s="374"/>
      <c r="BI114" s="374"/>
      <c r="BJ114" s="374"/>
      <c r="BK114" s="374"/>
      <c r="BL114" s="374"/>
      <c r="BM114" s="374"/>
      <c r="BN114" s="375"/>
      <c r="BO114" s="38"/>
      <c r="BP114" s="336"/>
      <c r="BQ114" s="337"/>
      <c r="BR114" s="337"/>
      <c r="BS114" s="337"/>
      <c r="BT114" s="337"/>
      <c r="BU114" s="337"/>
      <c r="BV114" s="337"/>
      <c r="BW114" s="337"/>
      <c r="BX114" s="337"/>
      <c r="BY114" s="337"/>
      <c r="BZ114" s="337"/>
      <c r="CA114" s="337"/>
      <c r="CB114" s="337"/>
      <c r="CC114" s="337"/>
      <c r="CD114" s="337"/>
      <c r="CE114" s="337"/>
      <c r="CF114" s="337"/>
      <c r="CG114" s="337"/>
      <c r="CH114" s="337"/>
      <c r="CI114" s="337"/>
      <c r="CJ114" s="337"/>
      <c r="CK114" s="337"/>
      <c r="CL114" s="337"/>
      <c r="CM114" s="337"/>
      <c r="CN114" s="337"/>
      <c r="CO114" s="337"/>
      <c r="CP114" s="337"/>
      <c r="CQ114" s="337"/>
      <c r="CR114" s="337"/>
      <c r="CS114" s="337"/>
      <c r="CT114" s="337"/>
      <c r="CU114" s="338"/>
      <c r="CV114" s="40"/>
    </row>
    <row r="115" spans="1:100" ht="12.75" customHeight="1" thickBot="1">
      <c r="A115" s="60"/>
      <c r="B115" s="348"/>
      <c r="C115" s="349"/>
      <c r="D115" s="349"/>
      <c r="E115" s="349"/>
      <c r="F115" s="350"/>
      <c r="G115" s="353"/>
      <c r="H115" s="353"/>
      <c r="I115" s="353"/>
      <c r="J115" s="353"/>
      <c r="K115" s="353"/>
      <c r="L115" s="353"/>
      <c r="M115" s="353"/>
      <c r="N115" s="353"/>
      <c r="O115" s="353"/>
      <c r="P115" s="353"/>
      <c r="Q115" s="353"/>
      <c r="R115" s="354"/>
      <c r="S115" s="358"/>
      <c r="T115" s="359"/>
      <c r="U115" s="360"/>
      <c r="V115" s="342"/>
      <c r="W115" s="343"/>
      <c r="X115" s="344"/>
      <c r="Y115" s="342"/>
      <c r="Z115" s="343"/>
      <c r="AA115" s="344"/>
      <c r="AB115" s="342"/>
      <c r="AC115" s="343"/>
      <c r="AD115" s="344"/>
      <c r="AE115" s="342"/>
      <c r="AF115" s="343"/>
      <c r="AG115" s="344"/>
      <c r="AH115" s="38"/>
      <c r="AI115" s="376"/>
      <c r="AJ115" s="377"/>
      <c r="AK115" s="377"/>
      <c r="AL115" s="377"/>
      <c r="AM115" s="377"/>
      <c r="AN115" s="377"/>
      <c r="AO115" s="377"/>
      <c r="AP115" s="377"/>
      <c r="AQ115" s="377"/>
      <c r="AR115" s="377"/>
      <c r="AS115" s="377"/>
      <c r="AT115" s="377"/>
      <c r="AU115" s="377"/>
      <c r="AV115" s="377"/>
      <c r="AW115" s="377"/>
      <c r="AX115" s="377"/>
      <c r="AY115" s="377"/>
      <c r="AZ115" s="377"/>
      <c r="BA115" s="377"/>
      <c r="BB115" s="377"/>
      <c r="BC115" s="377"/>
      <c r="BD115" s="377"/>
      <c r="BE115" s="377"/>
      <c r="BF115" s="377"/>
      <c r="BG115" s="377"/>
      <c r="BH115" s="377"/>
      <c r="BI115" s="377"/>
      <c r="BJ115" s="377"/>
      <c r="BK115" s="377"/>
      <c r="BL115" s="377"/>
      <c r="BM115" s="377"/>
      <c r="BN115" s="378"/>
      <c r="BO115" s="38"/>
      <c r="BP115" s="38" t="s">
        <v>576</v>
      </c>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40"/>
    </row>
    <row r="116" spans="1:100" ht="12.75" customHeight="1" thickBot="1">
      <c r="A116" s="60"/>
      <c r="B116" s="38"/>
      <c r="C116" s="38"/>
      <c r="D116" s="38"/>
      <c r="E116" s="38"/>
      <c r="F116" s="38"/>
      <c r="G116" s="38"/>
      <c r="H116" s="38"/>
      <c r="I116" s="38"/>
      <c r="J116" s="38"/>
      <c r="K116" s="38"/>
      <c r="L116" s="38"/>
      <c r="M116" s="38"/>
      <c r="N116" s="38"/>
      <c r="O116" s="38"/>
      <c r="P116" s="38"/>
      <c r="Q116" s="38"/>
      <c r="R116" s="38"/>
      <c r="S116" s="64"/>
      <c r="T116" s="64"/>
      <c r="U116" s="64"/>
      <c r="V116" s="64"/>
      <c r="W116" s="64"/>
      <c r="X116" s="64"/>
      <c r="Y116" s="64"/>
      <c r="Z116" s="64"/>
      <c r="AA116" s="64"/>
      <c r="AB116" s="64"/>
      <c r="AC116" s="64"/>
      <c r="AD116" s="64"/>
      <c r="AE116" s="64"/>
      <c r="AF116" s="64"/>
      <c r="AG116" s="64"/>
      <c r="AH116" s="38"/>
      <c r="AI116" s="376"/>
      <c r="AJ116" s="377"/>
      <c r="AK116" s="377"/>
      <c r="AL116" s="377"/>
      <c r="AM116" s="377"/>
      <c r="AN116" s="377"/>
      <c r="AO116" s="377"/>
      <c r="AP116" s="377"/>
      <c r="AQ116" s="377"/>
      <c r="AR116" s="377"/>
      <c r="AS116" s="377"/>
      <c r="AT116" s="377"/>
      <c r="AU116" s="377"/>
      <c r="AV116" s="377"/>
      <c r="AW116" s="377"/>
      <c r="AX116" s="377"/>
      <c r="AY116" s="377"/>
      <c r="AZ116" s="377"/>
      <c r="BA116" s="377"/>
      <c r="BB116" s="377"/>
      <c r="BC116" s="377"/>
      <c r="BD116" s="377"/>
      <c r="BE116" s="377"/>
      <c r="BF116" s="377"/>
      <c r="BG116" s="377"/>
      <c r="BH116" s="377"/>
      <c r="BI116" s="377"/>
      <c r="BJ116" s="377"/>
      <c r="BK116" s="377"/>
      <c r="BL116" s="377"/>
      <c r="BM116" s="377"/>
      <c r="BN116" s="378"/>
      <c r="BO116" s="38"/>
      <c r="BP116" s="319">
        <f>CharSheet2!AI8</f>
      </c>
      <c r="BQ116" s="320"/>
      <c r="BR116" s="320"/>
      <c r="BS116" s="320"/>
      <c r="BT116" s="320"/>
      <c r="BU116" s="320"/>
      <c r="BV116" s="320"/>
      <c r="BW116" s="320"/>
      <c r="BX116" s="320"/>
      <c r="BY116" s="320"/>
      <c r="BZ116" s="320"/>
      <c r="CA116" s="320"/>
      <c r="CB116" s="320"/>
      <c r="CC116" s="320"/>
      <c r="CD116" s="320"/>
      <c r="CE116" s="320"/>
      <c r="CF116" s="320"/>
      <c r="CG116" s="320"/>
      <c r="CH116" s="320"/>
      <c r="CI116" s="320"/>
      <c r="CJ116" s="320"/>
      <c r="CK116" s="320"/>
      <c r="CL116" s="320"/>
      <c r="CM116" s="320"/>
      <c r="CN116" s="320"/>
      <c r="CO116" s="320"/>
      <c r="CP116" s="320"/>
      <c r="CQ116" s="320"/>
      <c r="CR116" s="320"/>
      <c r="CS116" s="320"/>
      <c r="CT116" s="320"/>
      <c r="CU116" s="321"/>
      <c r="CV116" s="40"/>
    </row>
    <row r="117" spans="1:100" ht="12.75" customHeight="1">
      <c r="A117" s="60"/>
      <c r="B117" s="345">
        <f>Skills!AH16</f>
        <v>-5</v>
      </c>
      <c r="C117" s="346"/>
      <c r="D117" s="346"/>
      <c r="E117" s="346"/>
      <c r="F117" s="347"/>
      <c r="G117" s="351" t="s">
        <v>126</v>
      </c>
      <c r="H117" s="351"/>
      <c r="I117" s="351"/>
      <c r="J117" s="351"/>
      <c r="K117" s="351"/>
      <c r="L117" s="351"/>
      <c r="M117" s="351"/>
      <c r="N117" s="351"/>
      <c r="O117" s="351"/>
      <c r="P117" s="351"/>
      <c r="Q117" s="351"/>
      <c r="R117" s="352"/>
      <c r="S117" s="355" t="str">
        <f>VLOOKUP($G117,Skills!$A$4:$AJ$20,6,0)</f>
        <v>WIS</v>
      </c>
      <c r="T117" s="356"/>
      <c r="U117" s="357"/>
      <c r="V117" s="339">
        <f>VLOOKUP($G117,Skills!$A$4:$AJ$20,10,0)</f>
        <v>-5</v>
      </c>
      <c r="W117" s="340"/>
      <c r="X117" s="341"/>
      <c r="Y117" s="339">
        <f>VLOOKUP($G117,Skills!$A$4:$AJ$20,14,0)</f>
        <v>0</v>
      </c>
      <c r="Z117" s="340"/>
      <c r="AA117" s="341"/>
      <c r="AB117" s="339">
        <f>VLOOKUP($G117,Skills!$A$4:$AJ$20,18,0)</f>
        <v>0</v>
      </c>
      <c r="AC117" s="340"/>
      <c r="AD117" s="341"/>
      <c r="AE117" s="339">
        <f>VLOOKUP($G117,Skills!$A$4:$AJ$20,22,0)+VLOOKUP($G117,Skills!$A$4:$AJ$20,26,0)+VLOOKUP($G117,Skills!$A$4:$AJ$20,30,0)</f>
        <v>0</v>
      </c>
      <c r="AF117" s="340"/>
      <c r="AG117" s="341"/>
      <c r="AH117" s="38"/>
      <c r="AI117" s="376"/>
      <c r="AJ117" s="377"/>
      <c r="AK117" s="377"/>
      <c r="AL117" s="377"/>
      <c r="AM117" s="377"/>
      <c r="AN117" s="377"/>
      <c r="AO117" s="377"/>
      <c r="AP117" s="377"/>
      <c r="AQ117" s="377"/>
      <c r="AR117" s="377"/>
      <c r="AS117" s="377"/>
      <c r="AT117" s="377"/>
      <c r="AU117" s="377"/>
      <c r="AV117" s="377"/>
      <c r="AW117" s="377"/>
      <c r="AX117" s="377"/>
      <c r="AY117" s="377"/>
      <c r="AZ117" s="377"/>
      <c r="BA117" s="377"/>
      <c r="BB117" s="377"/>
      <c r="BC117" s="377"/>
      <c r="BD117" s="377"/>
      <c r="BE117" s="377"/>
      <c r="BF117" s="377"/>
      <c r="BG117" s="377"/>
      <c r="BH117" s="377"/>
      <c r="BI117" s="377"/>
      <c r="BJ117" s="377"/>
      <c r="BK117" s="377"/>
      <c r="BL117" s="377"/>
      <c r="BM117" s="377"/>
      <c r="BN117" s="378"/>
      <c r="BO117" s="38"/>
      <c r="BP117" s="322"/>
      <c r="BQ117" s="323"/>
      <c r="BR117" s="323"/>
      <c r="BS117" s="323"/>
      <c r="BT117" s="323"/>
      <c r="BU117" s="323"/>
      <c r="BV117" s="323"/>
      <c r="BW117" s="323"/>
      <c r="BX117" s="323"/>
      <c r="BY117" s="323"/>
      <c r="BZ117" s="323"/>
      <c r="CA117" s="323"/>
      <c r="CB117" s="323"/>
      <c r="CC117" s="323"/>
      <c r="CD117" s="323"/>
      <c r="CE117" s="323"/>
      <c r="CF117" s="323"/>
      <c r="CG117" s="323"/>
      <c r="CH117" s="323"/>
      <c r="CI117" s="323"/>
      <c r="CJ117" s="323"/>
      <c r="CK117" s="323"/>
      <c r="CL117" s="323"/>
      <c r="CM117" s="323"/>
      <c r="CN117" s="323"/>
      <c r="CO117" s="323"/>
      <c r="CP117" s="323"/>
      <c r="CQ117" s="323"/>
      <c r="CR117" s="323"/>
      <c r="CS117" s="323"/>
      <c r="CT117" s="323"/>
      <c r="CU117" s="324"/>
      <c r="CV117" s="40"/>
    </row>
    <row r="118" spans="1:100" ht="12.75" customHeight="1" thickBot="1">
      <c r="A118" s="60"/>
      <c r="B118" s="348"/>
      <c r="C118" s="349"/>
      <c r="D118" s="349"/>
      <c r="E118" s="349"/>
      <c r="F118" s="350"/>
      <c r="G118" s="353"/>
      <c r="H118" s="353"/>
      <c r="I118" s="353"/>
      <c r="J118" s="353"/>
      <c r="K118" s="353"/>
      <c r="L118" s="353"/>
      <c r="M118" s="353"/>
      <c r="N118" s="353"/>
      <c r="O118" s="353"/>
      <c r="P118" s="353"/>
      <c r="Q118" s="353"/>
      <c r="R118" s="354"/>
      <c r="S118" s="358"/>
      <c r="T118" s="359"/>
      <c r="U118" s="360"/>
      <c r="V118" s="342"/>
      <c r="W118" s="343"/>
      <c r="X118" s="344"/>
      <c r="Y118" s="342"/>
      <c r="Z118" s="343"/>
      <c r="AA118" s="344"/>
      <c r="AB118" s="342"/>
      <c r="AC118" s="343"/>
      <c r="AD118" s="344"/>
      <c r="AE118" s="342"/>
      <c r="AF118" s="343"/>
      <c r="AG118" s="344"/>
      <c r="AH118" s="38"/>
      <c r="AI118" s="379"/>
      <c r="AJ118" s="380"/>
      <c r="AK118" s="380"/>
      <c r="AL118" s="380"/>
      <c r="AM118" s="380"/>
      <c r="AN118" s="380"/>
      <c r="AO118" s="380"/>
      <c r="AP118" s="380"/>
      <c r="AQ118" s="380"/>
      <c r="AR118" s="380"/>
      <c r="AS118" s="380"/>
      <c r="AT118" s="380"/>
      <c r="AU118" s="380"/>
      <c r="AV118" s="380"/>
      <c r="AW118" s="380"/>
      <c r="AX118" s="380"/>
      <c r="AY118" s="380"/>
      <c r="AZ118" s="380"/>
      <c r="BA118" s="380"/>
      <c r="BB118" s="380"/>
      <c r="BC118" s="380"/>
      <c r="BD118" s="380"/>
      <c r="BE118" s="380"/>
      <c r="BF118" s="380"/>
      <c r="BG118" s="380"/>
      <c r="BH118" s="380"/>
      <c r="BI118" s="380"/>
      <c r="BJ118" s="380"/>
      <c r="BK118" s="380"/>
      <c r="BL118" s="380"/>
      <c r="BM118" s="380"/>
      <c r="BN118" s="381"/>
      <c r="BO118" s="38"/>
      <c r="BP118" s="325" t="s">
        <v>577</v>
      </c>
      <c r="BQ118" s="325"/>
      <c r="BR118" s="325"/>
      <c r="BS118" s="325"/>
      <c r="BT118" s="325"/>
      <c r="BU118" s="38"/>
      <c r="BV118" s="38"/>
      <c r="BW118" s="38"/>
      <c r="BX118" s="38"/>
      <c r="BY118" s="38"/>
      <c r="BZ118" s="38"/>
      <c r="CA118" s="38"/>
      <c r="CB118" s="38"/>
      <c r="CC118" s="38"/>
      <c r="CD118" s="38"/>
      <c r="CE118" s="38"/>
      <c r="CF118" s="38"/>
      <c r="CG118" s="38"/>
      <c r="CH118" s="38"/>
      <c r="CI118" s="38"/>
      <c r="CJ118" s="38"/>
      <c r="CK118" s="38"/>
      <c r="CL118" s="38"/>
      <c r="CM118" s="38"/>
      <c r="CN118" s="326" t="s">
        <v>578</v>
      </c>
      <c r="CO118" s="326"/>
      <c r="CP118" s="326"/>
      <c r="CQ118" s="326"/>
      <c r="CR118" s="326"/>
      <c r="CS118" s="326"/>
      <c r="CT118" s="326"/>
      <c r="CU118" s="326"/>
      <c r="CV118" s="40"/>
    </row>
    <row r="119" spans="1:100" ht="12.75" customHeight="1" thickBot="1">
      <c r="A119" s="60"/>
      <c r="B119" s="38"/>
      <c r="C119" s="38"/>
      <c r="D119" s="38"/>
      <c r="E119" s="38"/>
      <c r="F119" s="38"/>
      <c r="G119" s="38"/>
      <c r="H119" s="38"/>
      <c r="I119" s="38"/>
      <c r="J119" s="38"/>
      <c r="K119" s="38"/>
      <c r="L119" s="38"/>
      <c r="M119" s="38"/>
      <c r="N119" s="38"/>
      <c r="O119" s="38"/>
      <c r="P119" s="38"/>
      <c r="Q119" s="38"/>
      <c r="R119" s="38"/>
      <c r="S119" s="64"/>
      <c r="T119" s="64"/>
      <c r="U119" s="64"/>
      <c r="V119" s="64"/>
      <c r="W119" s="64"/>
      <c r="X119" s="64"/>
      <c r="Y119" s="64"/>
      <c r="Z119" s="64"/>
      <c r="AA119" s="64"/>
      <c r="AB119" s="64"/>
      <c r="AC119" s="64"/>
      <c r="AD119" s="64"/>
      <c r="AE119" s="64"/>
      <c r="AF119" s="64"/>
      <c r="AG119" s="64"/>
      <c r="AH119" s="38"/>
      <c r="AI119" s="373"/>
      <c r="AJ119" s="374"/>
      <c r="AK119" s="374"/>
      <c r="AL119" s="374"/>
      <c r="AM119" s="374"/>
      <c r="AN119" s="374"/>
      <c r="AO119" s="374"/>
      <c r="AP119" s="374"/>
      <c r="AQ119" s="374"/>
      <c r="AR119" s="374"/>
      <c r="AS119" s="374"/>
      <c r="AT119" s="374"/>
      <c r="AU119" s="374"/>
      <c r="AV119" s="374"/>
      <c r="AW119" s="374"/>
      <c r="AX119" s="374"/>
      <c r="AY119" s="374"/>
      <c r="AZ119" s="374"/>
      <c r="BA119" s="374"/>
      <c r="BB119" s="374"/>
      <c r="BC119" s="374"/>
      <c r="BD119" s="374"/>
      <c r="BE119" s="374"/>
      <c r="BF119" s="374"/>
      <c r="BG119" s="374"/>
      <c r="BH119" s="374"/>
      <c r="BI119" s="374"/>
      <c r="BJ119" s="374"/>
      <c r="BK119" s="374"/>
      <c r="BL119" s="374"/>
      <c r="BM119" s="374"/>
      <c r="BN119" s="375"/>
      <c r="BO119" s="38"/>
      <c r="BP119" s="327">
        <f>IF(BP116="","",Equip!AR15)</f>
      </c>
      <c r="BQ119" s="328"/>
      <c r="BR119" s="328"/>
      <c r="BS119" s="328"/>
      <c r="BT119" s="329"/>
      <c r="BU119" s="38"/>
      <c r="BV119" s="38"/>
      <c r="BW119" s="38"/>
      <c r="BX119" s="38"/>
      <c r="BY119" s="38"/>
      <c r="BZ119" s="38"/>
      <c r="CA119" s="38"/>
      <c r="CB119" s="38"/>
      <c r="CC119" s="38"/>
      <c r="CD119" s="38"/>
      <c r="CE119" s="38"/>
      <c r="CF119" s="38"/>
      <c r="CG119" s="38"/>
      <c r="CH119" s="38"/>
      <c r="CI119" s="38"/>
      <c r="CJ119" s="38"/>
      <c r="CK119" s="38"/>
      <c r="CL119" s="38"/>
      <c r="CM119" s="38"/>
      <c r="CN119" s="327">
        <f>IF(BP116="","",Equip!AR16)</f>
      </c>
      <c r="CO119" s="328"/>
      <c r="CP119" s="328"/>
      <c r="CQ119" s="328"/>
      <c r="CR119" s="328"/>
      <c r="CS119" s="328"/>
      <c r="CT119" s="328"/>
      <c r="CU119" s="329"/>
      <c r="CV119" s="40"/>
    </row>
    <row r="120" spans="1:100" ht="12.75" customHeight="1">
      <c r="A120" s="60"/>
      <c r="B120" s="345">
        <f>Skills!AH17</f>
        <v>-5</v>
      </c>
      <c r="C120" s="346"/>
      <c r="D120" s="346"/>
      <c r="E120" s="346"/>
      <c r="F120" s="347"/>
      <c r="G120" s="351" t="s">
        <v>127</v>
      </c>
      <c r="H120" s="351"/>
      <c r="I120" s="351"/>
      <c r="J120" s="351"/>
      <c r="K120" s="351"/>
      <c r="L120" s="351"/>
      <c r="M120" s="351"/>
      <c r="N120" s="351"/>
      <c r="O120" s="351"/>
      <c r="P120" s="351"/>
      <c r="Q120" s="351"/>
      <c r="R120" s="352"/>
      <c r="S120" s="355" t="str">
        <f>VLOOKUP($G120,Skills!$A$4:$AJ$20,6,0)</f>
        <v>INT</v>
      </c>
      <c r="T120" s="356"/>
      <c r="U120" s="357"/>
      <c r="V120" s="339">
        <f>VLOOKUP($G120,Skills!$A$4:$AJ$20,10,0)</f>
        <v>-5</v>
      </c>
      <c r="W120" s="340"/>
      <c r="X120" s="341"/>
      <c r="Y120" s="339">
        <f>VLOOKUP($G120,Skills!$A$4:$AJ$20,14,0)</f>
        <v>0</v>
      </c>
      <c r="Z120" s="340"/>
      <c r="AA120" s="341"/>
      <c r="AB120" s="339">
        <f>VLOOKUP($G120,Skills!$A$4:$AJ$20,18,0)</f>
        <v>0</v>
      </c>
      <c r="AC120" s="340"/>
      <c r="AD120" s="341"/>
      <c r="AE120" s="339">
        <f>VLOOKUP($G120,Skills!$A$4:$AJ$20,22,0)+VLOOKUP($G120,Skills!$A$4:$AJ$20,26,0)+VLOOKUP($G120,Skills!$A$4:$AJ$20,30,0)</f>
        <v>0</v>
      </c>
      <c r="AF120" s="340"/>
      <c r="AG120" s="341"/>
      <c r="AH120" s="38"/>
      <c r="AI120" s="376"/>
      <c r="AJ120" s="377"/>
      <c r="AK120" s="377"/>
      <c r="AL120" s="377"/>
      <c r="AM120" s="377"/>
      <c r="AN120" s="377"/>
      <c r="AO120" s="377"/>
      <c r="AP120" s="377"/>
      <c r="AQ120" s="377"/>
      <c r="AR120" s="377"/>
      <c r="AS120" s="377"/>
      <c r="AT120" s="377"/>
      <c r="AU120" s="377"/>
      <c r="AV120" s="377"/>
      <c r="AW120" s="377"/>
      <c r="AX120" s="377"/>
      <c r="AY120" s="377"/>
      <c r="AZ120" s="377"/>
      <c r="BA120" s="377"/>
      <c r="BB120" s="377"/>
      <c r="BC120" s="377"/>
      <c r="BD120" s="377"/>
      <c r="BE120" s="377"/>
      <c r="BF120" s="377"/>
      <c r="BG120" s="377"/>
      <c r="BH120" s="377"/>
      <c r="BI120" s="377"/>
      <c r="BJ120" s="377"/>
      <c r="BK120" s="377"/>
      <c r="BL120" s="377"/>
      <c r="BM120" s="377"/>
      <c r="BN120" s="378"/>
      <c r="BO120" s="38"/>
      <c r="BP120" s="330"/>
      <c r="BQ120" s="331"/>
      <c r="BR120" s="331"/>
      <c r="BS120" s="331"/>
      <c r="BT120" s="332"/>
      <c r="BU120" s="38"/>
      <c r="BV120" s="38"/>
      <c r="BW120" s="38"/>
      <c r="BX120" s="38"/>
      <c r="BY120" s="38"/>
      <c r="BZ120" s="38"/>
      <c r="CA120" s="38"/>
      <c r="CB120" s="38"/>
      <c r="CC120" s="38"/>
      <c r="CD120" s="38"/>
      <c r="CE120" s="38"/>
      <c r="CF120" s="38"/>
      <c r="CG120" s="38"/>
      <c r="CH120" s="38"/>
      <c r="CI120" s="38"/>
      <c r="CJ120" s="38"/>
      <c r="CK120" s="38"/>
      <c r="CL120" s="38"/>
      <c r="CM120" s="38"/>
      <c r="CN120" s="330"/>
      <c r="CO120" s="331"/>
      <c r="CP120" s="331"/>
      <c r="CQ120" s="331"/>
      <c r="CR120" s="331"/>
      <c r="CS120" s="331"/>
      <c r="CT120" s="331"/>
      <c r="CU120" s="332"/>
      <c r="CV120" s="40"/>
    </row>
    <row r="121" spans="1:100" ht="12.75" customHeight="1" thickBot="1">
      <c r="A121" s="60"/>
      <c r="B121" s="348"/>
      <c r="C121" s="349"/>
      <c r="D121" s="349"/>
      <c r="E121" s="349"/>
      <c r="F121" s="350"/>
      <c r="G121" s="353"/>
      <c r="H121" s="353"/>
      <c r="I121" s="353"/>
      <c r="J121" s="353"/>
      <c r="K121" s="353"/>
      <c r="L121" s="353"/>
      <c r="M121" s="353"/>
      <c r="N121" s="353"/>
      <c r="O121" s="353"/>
      <c r="P121" s="353"/>
      <c r="Q121" s="353"/>
      <c r="R121" s="354"/>
      <c r="S121" s="358"/>
      <c r="T121" s="359"/>
      <c r="U121" s="360"/>
      <c r="V121" s="342"/>
      <c r="W121" s="343"/>
      <c r="X121" s="344"/>
      <c r="Y121" s="342"/>
      <c r="Z121" s="343"/>
      <c r="AA121" s="344"/>
      <c r="AB121" s="342"/>
      <c r="AC121" s="343"/>
      <c r="AD121" s="344"/>
      <c r="AE121" s="342"/>
      <c r="AF121" s="343"/>
      <c r="AG121" s="344"/>
      <c r="AH121" s="38"/>
      <c r="AI121" s="376"/>
      <c r="AJ121" s="377"/>
      <c r="AK121" s="377"/>
      <c r="AL121" s="377"/>
      <c r="AM121" s="377"/>
      <c r="AN121" s="377"/>
      <c r="AO121" s="377"/>
      <c r="AP121" s="377"/>
      <c r="AQ121" s="377"/>
      <c r="AR121" s="377"/>
      <c r="AS121" s="377"/>
      <c r="AT121" s="377"/>
      <c r="AU121" s="377"/>
      <c r="AV121" s="377"/>
      <c r="AW121" s="377"/>
      <c r="AX121" s="377"/>
      <c r="AY121" s="377"/>
      <c r="AZ121" s="377"/>
      <c r="BA121" s="377"/>
      <c r="BB121" s="377"/>
      <c r="BC121" s="377"/>
      <c r="BD121" s="377"/>
      <c r="BE121" s="377"/>
      <c r="BF121" s="377"/>
      <c r="BG121" s="377"/>
      <c r="BH121" s="377"/>
      <c r="BI121" s="377"/>
      <c r="BJ121" s="377"/>
      <c r="BK121" s="377"/>
      <c r="BL121" s="377"/>
      <c r="BM121" s="377"/>
      <c r="BN121" s="378"/>
      <c r="BO121" s="38"/>
      <c r="CV121" s="40"/>
    </row>
    <row r="122" spans="1:100" ht="12.75" customHeight="1" thickBot="1">
      <c r="A122" s="60"/>
      <c r="B122" s="38"/>
      <c r="C122" s="38"/>
      <c r="D122" s="38"/>
      <c r="E122" s="38"/>
      <c r="F122" s="38"/>
      <c r="G122" s="38"/>
      <c r="H122" s="38"/>
      <c r="I122" s="38"/>
      <c r="J122" s="38"/>
      <c r="K122" s="38"/>
      <c r="L122" s="38"/>
      <c r="M122" s="38"/>
      <c r="N122" s="38"/>
      <c r="O122" s="38"/>
      <c r="P122" s="38"/>
      <c r="Q122" s="38"/>
      <c r="R122" s="38"/>
      <c r="S122" s="64"/>
      <c r="T122" s="64"/>
      <c r="U122" s="64"/>
      <c r="V122" s="64"/>
      <c r="W122" s="64"/>
      <c r="X122" s="64"/>
      <c r="Y122" s="64"/>
      <c r="Z122" s="64"/>
      <c r="AA122" s="64"/>
      <c r="AB122" s="64"/>
      <c r="AC122" s="64"/>
      <c r="AD122" s="64"/>
      <c r="AE122" s="64"/>
      <c r="AF122" s="64"/>
      <c r="AG122" s="64"/>
      <c r="AH122" s="38"/>
      <c r="AI122" s="376"/>
      <c r="AJ122" s="377"/>
      <c r="AK122" s="377"/>
      <c r="AL122" s="377"/>
      <c r="AM122" s="377"/>
      <c r="AN122" s="377"/>
      <c r="AO122" s="377"/>
      <c r="AP122" s="377"/>
      <c r="AQ122" s="377"/>
      <c r="AR122" s="377"/>
      <c r="AS122" s="377"/>
      <c r="AT122" s="377"/>
      <c r="AU122" s="377"/>
      <c r="AV122" s="377"/>
      <c r="AW122" s="377"/>
      <c r="AX122" s="377"/>
      <c r="AY122" s="377"/>
      <c r="AZ122" s="377"/>
      <c r="BA122" s="377"/>
      <c r="BB122" s="377"/>
      <c r="BC122" s="377"/>
      <c r="BD122" s="377"/>
      <c r="BE122" s="377"/>
      <c r="BF122" s="377"/>
      <c r="BG122" s="377"/>
      <c r="BH122" s="377"/>
      <c r="BI122" s="377"/>
      <c r="BJ122" s="377"/>
      <c r="BK122" s="377"/>
      <c r="BL122" s="377"/>
      <c r="BM122" s="377"/>
      <c r="BN122" s="378"/>
      <c r="BO122" s="38"/>
      <c r="BP122" s="38" t="s">
        <v>579</v>
      </c>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40"/>
    </row>
    <row r="123" spans="1:100" ht="12.75" customHeight="1">
      <c r="A123" s="60"/>
      <c r="B123" s="345">
        <f>Skills!AH18</f>
        <v>-5</v>
      </c>
      <c r="C123" s="346"/>
      <c r="D123" s="346"/>
      <c r="E123" s="346"/>
      <c r="F123" s="347"/>
      <c r="G123" s="351" t="s">
        <v>128</v>
      </c>
      <c r="H123" s="351"/>
      <c r="I123" s="351"/>
      <c r="J123" s="351"/>
      <c r="K123" s="351"/>
      <c r="L123" s="351"/>
      <c r="M123" s="351"/>
      <c r="N123" s="351"/>
      <c r="O123" s="351"/>
      <c r="P123" s="351"/>
      <c r="Q123" s="351"/>
      <c r="R123" s="352"/>
      <c r="S123" s="355" t="str">
        <f>VLOOKUP($G123,Skills!$A$4:$AJ$20,6,0)</f>
        <v>DEX</v>
      </c>
      <c r="T123" s="356"/>
      <c r="U123" s="357"/>
      <c r="V123" s="339">
        <f>VLOOKUP($G123,Skills!$A$4:$AJ$20,10,0)</f>
        <v>-5</v>
      </c>
      <c r="W123" s="340"/>
      <c r="X123" s="341"/>
      <c r="Y123" s="339">
        <f>VLOOKUP($G123,Skills!$A$4:$AJ$20,14,0)</f>
        <v>0</v>
      </c>
      <c r="Z123" s="340"/>
      <c r="AA123" s="341"/>
      <c r="AB123" s="339">
        <f>VLOOKUP($G123,Skills!$A$4:$AJ$20,18,0)</f>
        <v>0</v>
      </c>
      <c r="AC123" s="340"/>
      <c r="AD123" s="341"/>
      <c r="AE123" s="339">
        <f>VLOOKUP($G123,Skills!$A$4:$AJ$20,22,0)+VLOOKUP($G123,Skills!$A$4:$AJ$20,26,0)+VLOOKUP($G123,Skills!$A$4:$AJ$20,30,0)</f>
        <v>0</v>
      </c>
      <c r="AF123" s="340"/>
      <c r="AG123" s="341"/>
      <c r="AH123" s="38"/>
      <c r="AI123" s="379"/>
      <c r="AJ123" s="380"/>
      <c r="AK123" s="380"/>
      <c r="AL123" s="380"/>
      <c r="AM123" s="380"/>
      <c r="AN123" s="380"/>
      <c r="AO123" s="380"/>
      <c r="AP123" s="380"/>
      <c r="AQ123" s="380"/>
      <c r="AR123" s="380"/>
      <c r="AS123" s="380"/>
      <c r="AT123" s="380"/>
      <c r="AU123" s="380"/>
      <c r="AV123" s="380"/>
      <c r="AW123" s="380"/>
      <c r="AX123" s="380"/>
      <c r="AY123" s="380"/>
      <c r="AZ123" s="380"/>
      <c r="BA123" s="380"/>
      <c r="BB123" s="380"/>
      <c r="BC123" s="380"/>
      <c r="BD123" s="380"/>
      <c r="BE123" s="380"/>
      <c r="BF123" s="380"/>
      <c r="BG123" s="380"/>
      <c r="BH123" s="380"/>
      <c r="BI123" s="380"/>
      <c r="BJ123" s="380"/>
      <c r="BK123" s="380"/>
      <c r="BL123" s="380"/>
      <c r="BM123" s="380"/>
      <c r="BN123" s="381"/>
      <c r="BO123" s="38"/>
      <c r="BP123" s="319">
        <f>CharSheet2!AI11</f>
      </c>
      <c r="BQ123" s="320"/>
      <c r="BR123" s="320"/>
      <c r="BS123" s="320"/>
      <c r="BT123" s="320"/>
      <c r="BU123" s="320"/>
      <c r="BV123" s="320"/>
      <c r="BW123" s="320"/>
      <c r="BX123" s="320"/>
      <c r="BY123" s="320"/>
      <c r="BZ123" s="320"/>
      <c r="CA123" s="320"/>
      <c r="CB123" s="320"/>
      <c r="CC123" s="320"/>
      <c r="CD123" s="320"/>
      <c r="CE123" s="320"/>
      <c r="CF123" s="320"/>
      <c r="CG123" s="320"/>
      <c r="CH123" s="320"/>
      <c r="CI123" s="320"/>
      <c r="CJ123" s="320"/>
      <c r="CK123" s="320"/>
      <c r="CL123" s="320"/>
      <c r="CM123" s="320"/>
      <c r="CN123" s="320"/>
      <c r="CO123" s="320"/>
      <c r="CP123" s="320"/>
      <c r="CQ123" s="320"/>
      <c r="CR123" s="320"/>
      <c r="CS123" s="320"/>
      <c r="CT123" s="320"/>
      <c r="CU123" s="321"/>
      <c r="CV123" s="40"/>
    </row>
    <row r="124" spans="1:100" ht="12.75" customHeight="1" thickBot="1">
      <c r="A124" s="60"/>
      <c r="B124" s="348"/>
      <c r="C124" s="349"/>
      <c r="D124" s="349"/>
      <c r="E124" s="349"/>
      <c r="F124" s="350"/>
      <c r="G124" s="353"/>
      <c r="H124" s="353"/>
      <c r="I124" s="353"/>
      <c r="J124" s="353"/>
      <c r="K124" s="353"/>
      <c r="L124" s="353"/>
      <c r="M124" s="353"/>
      <c r="N124" s="353"/>
      <c r="O124" s="353"/>
      <c r="P124" s="353"/>
      <c r="Q124" s="353"/>
      <c r="R124" s="354"/>
      <c r="S124" s="358"/>
      <c r="T124" s="359"/>
      <c r="U124" s="360"/>
      <c r="V124" s="342"/>
      <c r="W124" s="343"/>
      <c r="X124" s="344"/>
      <c r="Y124" s="342"/>
      <c r="Z124" s="343"/>
      <c r="AA124" s="344"/>
      <c r="AB124" s="342"/>
      <c r="AC124" s="343"/>
      <c r="AD124" s="344"/>
      <c r="AE124" s="342"/>
      <c r="AF124" s="343"/>
      <c r="AG124" s="344"/>
      <c r="AH124" s="38"/>
      <c r="AI124" s="373"/>
      <c r="AJ124" s="374"/>
      <c r="AK124" s="374"/>
      <c r="AL124" s="374"/>
      <c r="AM124" s="374"/>
      <c r="AN124" s="374"/>
      <c r="AO124" s="374"/>
      <c r="AP124" s="374"/>
      <c r="AQ124" s="374"/>
      <c r="AR124" s="374"/>
      <c r="AS124" s="374"/>
      <c r="AT124" s="374"/>
      <c r="AU124" s="374"/>
      <c r="AV124" s="374"/>
      <c r="AW124" s="374"/>
      <c r="AX124" s="374"/>
      <c r="AY124" s="374"/>
      <c r="AZ124" s="374"/>
      <c r="BA124" s="374"/>
      <c r="BB124" s="374"/>
      <c r="BC124" s="374"/>
      <c r="BD124" s="374"/>
      <c r="BE124" s="374"/>
      <c r="BF124" s="374"/>
      <c r="BG124" s="374"/>
      <c r="BH124" s="374"/>
      <c r="BI124" s="374"/>
      <c r="BJ124" s="374"/>
      <c r="BK124" s="374"/>
      <c r="BL124" s="374"/>
      <c r="BM124" s="374"/>
      <c r="BN124" s="375"/>
      <c r="BO124" s="38"/>
      <c r="BP124" s="322"/>
      <c r="BQ124" s="323"/>
      <c r="BR124" s="323"/>
      <c r="BS124" s="323"/>
      <c r="BT124" s="323"/>
      <c r="BU124" s="323"/>
      <c r="BV124" s="323"/>
      <c r="BW124" s="323"/>
      <c r="BX124" s="323"/>
      <c r="BY124" s="323"/>
      <c r="BZ124" s="323"/>
      <c r="CA124" s="323"/>
      <c r="CB124" s="323"/>
      <c r="CC124" s="323"/>
      <c r="CD124" s="323"/>
      <c r="CE124" s="323"/>
      <c r="CF124" s="323"/>
      <c r="CG124" s="323"/>
      <c r="CH124" s="323"/>
      <c r="CI124" s="323"/>
      <c r="CJ124" s="323"/>
      <c r="CK124" s="323"/>
      <c r="CL124" s="323"/>
      <c r="CM124" s="323"/>
      <c r="CN124" s="323"/>
      <c r="CO124" s="323"/>
      <c r="CP124" s="323"/>
      <c r="CQ124" s="323"/>
      <c r="CR124" s="323"/>
      <c r="CS124" s="323"/>
      <c r="CT124" s="323"/>
      <c r="CU124" s="324"/>
      <c r="CV124" s="40"/>
    </row>
    <row r="125" spans="1:100" ht="12.75" customHeight="1" thickBot="1">
      <c r="A125" s="60"/>
      <c r="B125" s="38"/>
      <c r="C125" s="38"/>
      <c r="D125" s="38"/>
      <c r="E125" s="38"/>
      <c r="F125" s="38"/>
      <c r="G125" s="38"/>
      <c r="H125" s="38"/>
      <c r="I125" s="38"/>
      <c r="J125" s="38"/>
      <c r="K125" s="38"/>
      <c r="L125" s="38"/>
      <c r="M125" s="38"/>
      <c r="N125" s="38"/>
      <c r="O125" s="38"/>
      <c r="P125" s="38"/>
      <c r="Q125" s="38"/>
      <c r="R125" s="38"/>
      <c r="S125" s="64"/>
      <c r="T125" s="64"/>
      <c r="U125" s="64"/>
      <c r="V125" s="64"/>
      <c r="W125" s="64"/>
      <c r="X125" s="64"/>
      <c r="Y125" s="64"/>
      <c r="Z125" s="64"/>
      <c r="AA125" s="64"/>
      <c r="AB125" s="64"/>
      <c r="AC125" s="64"/>
      <c r="AD125" s="64"/>
      <c r="AE125" s="64"/>
      <c r="AF125" s="64"/>
      <c r="AG125" s="64"/>
      <c r="AH125" s="38"/>
      <c r="AI125" s="376"/>
      <c r="AJ125" s="377"/>
      <c r="AK125" s="377"/>
      <c r="AL125" s="377"/>
      <c r="AM125" s="377"/>
      <c r="AN125" s="377"/>
      <c r="AO125" s="377"/>
      <c r="AP125" s="377"/>
      <c r="AQ125" s="377"/>
      <c r="AR125" s="377"/>
      <c r="AS125" s="377"/>
      <c r="AT125" s="377"/>
      <c r="AU125" s="377"/>
      <c r="AV125" s="377"/>
      <c r="AW125" s="377"/>
      <c r="AX125" s="377"/>
      <c r="AY125" s="377"/>
      <c r="AZ125" s="377"/>
      <c r="BA125" s="377"/>
      <c r="BB125" s="377"/>
      <c r="BC125" s="377"/>
      <c r="BD125" s="377"/>
      <c r="BE125" s="377"/>
      <c r="BF125" s="377"/>
      <c r="BG125" s="377"/>
      <c r="BH125" s="377"/>
      <c r="BI125" s="377"/>
      <c r="BJ125" s="377"/>
      <c r="BK125" s="377"/>
      <c r="BL125" s="377"/>
      <c r="BM125" s="377"/>
      <c r="BN125" s="378"/>
      <c r="BO125" s="38"/>
      <c r="BP125" s="325" t="s">
        <v>577</v>
      </c>
      <c r="BQ125" s="325"/>
      <c r="BR125" s="325"/>
      <c r="BS125" s="325"/>
      <c r="BT125" s="325"/>
      <c r="BU125" s="38"/>
      <c r="BV125" s="38"/>
      <c r="BW125" s="38"/>
      <c r="BX125" s="38"/>
      <c r="BY125" s="38"/>
      <c r="BZ125" s="38"/>
      <c r="CA125" s="38"/>
      <c r="CB125" s="38"/>
      <c r="CC125" s="38"/>
      <c r="CD125" s="38"/>
      <c r="CE125" s="38"/>
      <c r="CF125" s="38"/>
      <c r="CG125" s="38"/>
      <c r="CH125" s="38"/>
      <c r="CI125" s="38"/>
      <c r="CJ125" s="38"/>
      <c r="CK125" s="38"/>
      <c r="CL125" s="38"/>
      <c r="CM125" s="38"/>
      <c r="CN125" s="326" t="s">
        <v>578</v>
      </c>
      <c r="CO125" s="326"/>
      <c r="CP125" s="326"/>
      <c r="CQ125" s="326"/>
      <c r="CR125" s="326"/>
      <c r="CS125" s="326"/>
      <c r="CT125" s="326"/>
      <c r="CU125" s="326"/>
      <c r="CV125" s="40"/>
    </row>
    <row r="126" spans="1:100" ht="12.75" customHeight="1">
      <c r="A126" s="60"/>
      <c r="B126" s="345">
        <f>Skills!AH19</f>
        <v>-5</v>
      </c>
      <c r="C126" s="346"/>
      <c r="D126" s="346"/>
      <c r="E126" s="346"/>
      <c r="F126" s="347"/>
      <c r="G126" s="351" t="s">
        <v>129</v>
      </c>
      <c r="H126" s="351"/>
      <c r="I126" s="351"/>
      <c r="J126" s="351"/>
      <c r="K126" s="351"/>
      <c r="L126" s="351"/>
      <c r="M126" s="351"/>
      <c r="N126" s="351"/>
      <c r="O126" s="351"/>
      <c r="P126" s="351"/>
      <c r="Q126" s="351"/>
      <c r="R126" s="352"/>
      <c r="S126" s="355" t="str">
        <f>VLOOKUP($G126,Skills!$A$4:$AJ$20,6,0)</f>
        <v>CHA</v>
      </c>
      <c r="T126" s="356"/>
      <c r="U126" s="357"/>
      <c r="V126" s="339">
        <f>VLOOKUP($G126,Skills!$A$4:$AJ$20,10,0)</f>
        <v>-5</v>
      </c>
      <c r="W126" s="340"/>
      <c r="X126" s="341"/>
      <c r="Y126" s="339">
        <f>VLOOKUP($G126,Skills!$A$4:$AJ$20,14,0)</f>
        <v>0</v>
      </c>
      <c r="Z126" s="340"/>
      <c r="AA126" s="341"/>
      <c r="AB126" s="339">
        <f>VLOOKUP($G126,Skills!$A$4:$AJ$20,18,0)</f>
        <v>0</v>
      </c>
      <c r="AC126" s="340"/>
      <c r="AD126" s="341"/>
      <c r="AE126" s="339">
        <f>VLOOKUP($G126,Skills!$A$4:$AJ$20,22,0)+VLOOKUP($G126,Skills!$A$4:$AJ$20,26,0)+VLOOKUP($G126,Skills!$A$4:$AJ$20,30,0)</f>
        <v>0</v>
      </c>
      <c r="AF126" s="340"/>
      <c r="AG126" s="341"/>
      <c r="AH126" s="38"/>
      <c r="AI126" s="376"/>
      <c r="AJ126" s="377"/>
      <c r="AK126" s="377"/>
      <c r="AL126" s="377"/>
      <c r="AM126" s="377"/>
      <c r="AN126" s="377"/>
      <c r="AO126" s="377"/>
      <c r="AP126" s="377"/>
      <c r="AQ126" s="377"/>
      <c r="AR126" s="377"/>
      <c r="AS126" s="377"/>
      <c r="AT126" s="377"/>
      <c r="AU126" s="377"/>
      <c r="AV126" s="377"/>
      <c r="AW126" s="377"/>
      <c r="AX126" s="377"/>
      <c r="AY126" s="377"/>
      <c r="AZ126" s="377"/>
      <c r="BA126" s="377"/>
      <c r="BB126" s="377"/>
      <c r="BC126" s="377"/>
      <c r="BD126" s="377"/>
      <c r="BE126" s="377"/>
      <c r="BF126" s="377"/>
      <c r="BG126" s="377"/>
      <c r="BH126" s="377"/>
      <c r="BI126" s="377"/>
      <c r="BJ126" s="377"/>
      <c r="BK126" s="377"/>
      <c r="BL126" s="377"/>
      <c r="BM126" s="377"/>
      <c r="BN126" s="378"/>
      <c r="BO126" s="38"/>
      <c r="BP126" s="327">
        <f>IF(BP123="","",Equip!AR21)</f>
      </c>
      <c r="BQ126" s="328"/>
      <c r="BR126" s="328"/>
      <c r="BS126" s="328"/>
      <c r="BT126" s="329"/>
      <c r="BU126" s="38"/>
      <c r="BV126" s="38"/>
      <c r="BW126" s="38"/>
      <c r="BX126" s="38"/>
      <c r="BY126" s="38"/>
      <c r="BZ126" s="38"/>
      <c r="CA126" s="38"/>
      <c r="CB126" s="38"/>
      <c r="CC126" s="38"/>
      <c r="CD126" s="38"/>
      <c r="CE126" s="38"/>
      <c r="CF126" s="38"/>
      <c r="CG126" s="38"/>
      <c r="CH126" s="38"/>
      <c r="CI126" s="38"/>
      <c r="CJ126" s="38"/>
      <c r="CK126" s="38"/>
      <c r="CL126" s="38"/>
      <c r="CM126" s="38"/>
      <c r="CN126" s="327">
        <f>IF(BP123="","",Equip!AR22)</f>
      </c>
      <c r="CO126" s="328"/>
      <c r="CP126" s="328"/>
      <c r="CQ126" s="328"/>
      <c r="CR126" s="328"/>
      <c r="CS126" s="328"/>
      <c r="CT126" s="328"/>
      <c r="CU126" s="329"/>
      <c r="CV126" s="40"/>
    </row>
    <row r="127" spans="1:100" ht="12.75" customHeight="1" thickBot="1">
      <c r="A127" s="60"/>
      <c r="B127" s="348"/>
      <c r="C127" s="349"/>
      <c r="D127" s="349"/>
      <c r="E127" s="349"/>
      <c r="F127" s="350"/>
      <c r="G127" s="353"/>
      <c r="H127" s="353"/>
      <c r="I127" s="353"/>
      <c r="J127" s="353"/>
      <c r="K127" s="353"/>
      <c r="L127" s="353"/>
      <c r="M127" s="353"/>
      <c r="N127" s="353"/>
      <c r="O127" s="353"/>
      <c r="P127" s="353"/>
      <c r="Q127" s="353"/>
      <c r="R127" s="354"/>
      <c r="S127" s="358"/>
      <c r="T127" s="359"/>
      <c r="U127" s="360"/>
      <c r="V127" s="342"/>
      <c r="W127" s="343"/>
      <c r="X127" s="344"/>
      <c r="Y127" s="342"/>
      <c r="Z127" s="343"/>
      <c r="AA127" s="344"/>
      <c r="AB127" s="342"/>
      <c r="AC127" s="343"/>
      <c r="AD127" s="344"/>
      <c r="AE127" s="342"/>
      <c r="AF127" s="343"/>
      <c r="AG127" s="344"/>
      <c r="AH127" s="38"/>
      <c r="AI127" s="376"/>
      <c r="AJ127" s="377"/>
      <c r="AK127" s="377"/>
      <c r="AL127" s="377"/>
      <c r="AM127" s="377"/>
      <c r="AN127" s="377"/>
      <c r="AO127" s="377"/>
      <c r="AP127" s="377"/>
      <c r="AQ127" s="377"/>
      <c r="AR127" s="377"/>
      <c r="AS127" s="377"/>
      <c r="AT127" s="377"/>
      <c r="AU127" s="377"/>
      <c r="AV127" s="377"/>
      <c r="AW127" s="377"/>
      <c r="AX127" s="377"/>
      <c r="AY127" s="377"/>
      <c r="AZ127" s="377"/>
      <c r="BA127" s="377"/>
      <c r="BB127" s="377"/>
      <c r="BC127" s="377"/>
      <c r="BD127" s="377"/>
      <c r="BE127" s="377"/>
      <c r="BF127" s="377"/>
      <c r="BG127" s="377"/>
      <c r="BH127" s="377"/>
      <c r="BI127" s="377"/>
      <c r="BJ127" s="377"/>
      <c r="BK127" s="377"/>
      <c r="BL127" s="377"/>
      <c r="BM127" s="377"/>
      <c r="BN127" s="378"/>
      <c r="BO127" s="38"/>
      <c r="BP127" s="330"/>
      <c r="BQ127" s="331"/>
      <c r="BR127" s="331"/>
      <c r="BS127" s="331"/>
      <c r="BT127" s="332"/>
      <c r="BU127" s="38"/>
      <c r="BV127" s="38"/>
      <c r="BW127" s="38"/>
      <c r="BX127" s="38"/>
      <c r="BY127" s="38"/>
      <c r="BZ127" s="38"/>
      <c r="CA127" s="38"/>
      <c r="CB127" s="38"/>
      <c r="CC127" s="38"/>
      <c r="CD127" s="38"/>
      <c r="CE127" s="38"/>
      <c r="CF127" s="38"/>
      <c r="CG127" s="38"/>
      <c r="CH127" s="38"/>
      <c r="CI127" s="38"/>
      <c r="CJ127" s="38"/>
      <c r="CK127" s="38"/>
      <c r="CL127" s="38"/>
      <c r="CM127" s="38"/>
      <c r="CN127" s="330"/>
      <c r="CO127" s="331"/>
      <c r="CP127" s="331"/>
      <c r="CQ127" s="331"/>
      <c r="CR127" s="331"/>
      <c r="CS127" s="331"/>
      <c r="CT127" s="331"/>
      <c r="CU127" s="332"/>
      <c r="CV127" s="40"/>
    </row>
    <row r="128" spans="1:100" ht="12.75" customHeight="1" thickBot="1">
      <c r="A128" s="60"/>
      <c r="B128" s="38"/>
      <c r="C128" s="38"/>
      <c r="D128" s="38"/>
      <c r="E128" s="38"/>
      <c r="F128" s="38"/>
      <c r="G128" s="38"/>
      <c r="H128" s="38"/>
      <c r="I128" s="38"/>
      <c r="J128" s="38"/>
      <c r="K128" s="38"/>
      <c r="L128" s="38"/>
      <c r="M128" s="38"/>
      <c r="N128" s="38"/>
      <c r="O128" s="38"/>
      <c r="P128" s="38"/>
      <c r="Q128" s="38"/>
      <c r="R128" s="38"/>
      <c r="S128" s="64"/>
      <c r="T128" s="64"/>
      <c r="U128" s="64"/>
      <c r="V128" s="64"/>
      <c r="W128" s="64"/>
      <c r="X128" s="64"/>
      <c r="Y128" s="64"/>
      <c r="Z128" s="64"/>
      <c r="AA128" s="64"/>
      <c r="AB128" s="64"/>
      <c r="AC128" s="64"/>
      <c r="AD128" s="64"/>
      <c r="AE128" s="64"/>
      <c r="AF128" s="64"/>
      <c r="AG128" s="64"/>
      <c r="AH128" s="38"/>
      <c r="AI128" s="379"/>
      <c r="AJ128" s="380"/>
      <c r="AK128" s="380"/>
      <c r="AL128" s="380"/>
      <c r="AM128" s="380"/>
      <c r="AN128" s="380"/>
      <c r="AO128" s="380"/>
      <c r="AP128" s="380"/>
      <c r="AQ128" s="380"/>
      <c r="AR128" s="380"/>
      <c r="AS128" s="380"/>
      <c r="AT128" s="380"/>
      <c r="AU128" s="380"/>
      <c r="AV128" s="380"/>
      <c r="AW128" s="380"/>
      <c r="AX128" s="380"/>
      <c r="AY128" s="380"/>
      <c r="AZ128" s="380"/>
      <c r="BA128" s="380"/>
      <c r="BB128" s="380"/>
      <c r="BC128" s="380"/>
      <c r="BD128" s="380"/>
      <c r="BE128" s="380"/>
      <c r="BF128" s="380"/>
      <c r="BG128" s="380"/>
      <c r="BH128" s="380"/>
      <c r="BI128" s="380"/>
      <c r="BJ128" s="380"/>
      <c r="BK128" s="380"/>
      <c r="BL128" s="380"/>
      <c r="BM128" s="380"/>
      <c r="BN128" s="381"/>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40"/>
    </row>
    <row r="129" spans="1:100" ht="12.75" customHeight="1">
      <c r="A129" s="60"/>
      <c r="B129" s="345">
        <f>Skills!AH20</f>
        <v>-5</v>
      </c>
      <c r="C129" s="346"/>
      <c r="D129" s="346"/>
      <c r="E129" s="346"/>
      <c r="F129" s="347"/>
      <c r="G129" s="351" t="s">
        <v>130</v>
      </c>
      <c r="H129" s="351"/>
      <c r="I129" s="351"/>
      <c r="J129" s="351"/>
      <c r="K129" s="351"/>
      <c r="L129" s="351"/>
      <c r="M129" s="351"/>
      <c r="N129" s="351"/>
      <c r="O129" s="351"/>
      <c r="P129" s="351"/>
      <c r="Q129" s="351"/>
      <c r="R129" s="352"/>
      <c r="S129" s="355" t="str">
        <f>VLOOKUP($G129,Skills!$A$4:$AJ$20,6,0)</f>
        <v>DEX</v>
      </c>
      <c r="T129" s="356"/>
      <c r="U129" s="357"/>
      <c r="V129" s="339">
        <f>VLOOKUP($G129,Skills!$A$4:$AJ$20,10,0)</f>
        <v>-5</v>
      </c>
      <c r="W129" s="340"/>
      <c r="X129" s="341"/>
      <c r="Y129" s="339">
        <f>VLOOKUP($G129,Skills!$A$4:$AJ$20,14,0)</f>
        <v>0</v>
      </c>
      <c r="Z129" s="340"/>
      <c r="AA129" s="341"/>
      <c r="AB129" s="339">
        <f>VLOOKUP($G129,Skills!$A$4:$AJ$20,18,0)</f>
        <v>0</v>
      </c>
      <c r="AC129" s="340"/>
      <c r="AD129" s="341"/>
      <c r="AE129" s="339">
        <f>VLOOKUP($G129,Skills!$A$4:$AJ$20,22,0)+VLOOKUP($G129,Skills!$A$4:$AJ$20,26,0)+VLOOKUP($G129,Skills!$A$4:$AJ$20,30,0)</f>
        <v>0</v>
      </c>
      <c r="AF129" s="340"/>
      <c r="AG129" s="341"/>
      <c r="AH129" s="38"/>
      <c r="AI129" s="373"/>
      <c r="AJ129" s="374"/>
      <c r="AK129" s="374"/>
      <c r="AL129" s="374"/>
      <c r="AM129" s="374"/>
      <c r="AN129" s="374"/>
      <c r="AO129" s="374"/>
      <c r="AP129" s="374"/>
      <c r="AQ129" s="374"/>
      <c r="AR129" s="374"/>
      <c r="AS129" s="374"/>
      <c r="AT129" s="374"/>
      <c r="AU129" s="374"/>
      <c r="AV129" s="374"/>
      <c r="AW129" s="374"/>
      <c r="AX129" s="374"/>
      <c r="AY129" s="374"/>
      <c r="AZ129" s="374"/>
      <c r="BA129" s="374"/>
      <c r="BB129" s="374"/>
      <c r="BC129" s="374"/>
      <c r="BD129" s="374"/>
      <c r="BE129" s="374"/>
      <c r="BF129" s="374"/>
      <c r="BG129" s="374"/>
      <c r="BH129" s="374"/>
      <c r="BI129" s="374"/>
      <c r="BJ129" s="374"/>
      <c r="BK129" s="374"/>
      <c r="BL129" s="374"/>
      <c r="BM129" s="374"/>
      <c r="BN129" s="375"/>
      <c r="BO129" s="38"/>
      <c r="BP129" s="38" t="s">
        <v>580</v>
      </c>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40"/>
    </row>
    <row r="130" spans="1:100" ht="12.75" customHeight="1" thickBot="1">
      <c r="A130" s="60"/>
      <c r="B130" s="348"/>
      <c r="C130" s="349"/>
      <c r="D130" s="349"/>
      <c r="E130" s="349"/>
      <c r="F130" s="350"/>
      <c r="G130" s="353"/>
      <c r="H130" s="353"/>
      <c r="I130" s="353"/>
      <c r="J130" s="353"/>
      <c r="K130" s="353"/>
      <c r="L130" s="353"/>
      <c r="M130" s="353"/>
      <c r="N130" s="353"/>
      <c r="O130" s="353"/>
      <c r="P130" s="353"/>
      <c r="Q130" s="353"/>
      <c r="R130" s="354"/>
      <c r="S130" s="358"/>
      <c r="T130" s="359"/>
      <c r="U130" s="360"/>
      <c r="V130" s="342"/>
      <c r="W130" s="343"/>
      <c r="X130" s="344"/>
      <c r="Y130" s="342"/>
      <c r="Z130" s="343"/>
      <c r="AA130" s="344"/>
      <c r="AB130" s="342"/>
      <c r="AC130" s="343"/>
      <c r="AD130" s="344"/>
      <c r="AE130" s="342"/>
      <c r="AF130" s="343"/>
      <c r="AG130" s="344"/>
      <c r="AH130" s="38"/>
      <c r="AI130" s="376"/>
      <c r="AJ130" s="377"/>
      <c r="AK130" s="377"/>
      <c r="AL130" s="377"/>
      <c r="AM130" s="377"/>
      <c r="AN130" s="377"/>
      <c r="AO130" s="377"/>
      <c r="AP130" s="377"/>
      <c r="AQ130" s="377"/>
      <c r="AR130" s="377"/>
      <c r="AS130" s="377"/>
      <c r="AT130" s="377"/>
      <c r="AU130" s="377"/>
      <c r="AV130" s="377"/>
      <c r="AW130" s="377"/>
      <c r="AX130" s="377"/>
      <c r="AY130" s="377"/>
      <c r="AZ130" s="377"/>
      <c r="BA130" s="377"/>
      <c r="BB130" s="377"/>
      <c r="BC130" s="377"/>
      <c r="BD130" s="377"/>
      <c r="BE130" s="377"/>
      <c r="BF130" s="377"/>
      <c r="BG130" s="377"/>
      <c r="BH130" s="377"/>
      <c r="BI130" s="377"/>
      <c r="BJ130" s="377"/>
      <c r="BK130" s="377"/>
      <c r="BL130" s="377"/>
      <c r="BM130" s="377"/>
      <c r="BN130" s="378"/>
      <c r="BO130" s="38"/>
      <c r="BP130" s="319">
        <f>CharSheet2!AI14</f>
      </c>
      <c r="BQ130" s="320"/>
      <c r="BR130" s="320"/>
      <c r="BS130" s="320"/>
      <c r="BT130" s="320"/>
      <c r="BU130" s="320"/>
      <c r="BV130" s="320"/>
      <c r="BW130" s="320"/>
      <c r="BX130" s="320"/>
      <c r="BY130" s="320"/>
      <c r="BZ130" s="320"/>
      <c r="CA130" s="320"/>
      <c r="CB130" s="320"/>
      <c r="CC130" s="320"/>
      <c r="CD130" s="320"/>
      <c r="CE130" s="320"/>
      <c r="CF130" s="320"/>
      <c r="CG130" s="320"/>
      <c r="CH130" s="320"/>
      <c r="CI130" s="320"/>
      <c r="CJ130" s="320"/>
      <c r="CK130" s="320"/>
      <c r="CL130" s="320"/>
      <c r="CM130" s="320"/>
      <c r="CN130" s="320"/>
      <c r="CO130" s="320"/>
      <c r="CP130" s="320"/>
      <c r="CQ130" s="320"/>
      <c r="CR130" s="320"/>
      <c r="CS130" s="320"/>
      <c r="CT130" s="320"/>
      <c r="CU130" s="321"/>
      <c r="CV130" s="40"/>
    </row>
    <row r="131" spans="1:100" ht="12.75" customHeight="1" thickBot="1">
      <c r="A131" s="60"/>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76"/>
      <c r="AJ131" s="377"/>
      <c r="AK131" s="377"/>
      <c r="AL131" s="377"/>
      <c r="AM131" s="377"/>
      <c r="AN131" s="377"/>
      <c r="AO131" s="377"/>
      <c r="AP131" s="377"/>
      <c r="AQ131" s="377"/>
      <c r="AR131" s="377"/>
      <c r="AS131" s="377"/>
      <c r="AT131" s="377"/>
      <c r="AU131" s="377"/>
      <c r="AV131" s="377"/>
      <c r="AW131" s="377"/>
      <c r="AX131" s="377"/>
      <c r="AY131" s="377"/>
      <c r="AZ131" s="377"/>
      <c r="BA131" s="377"/>
      <c r="BB131" s="377"/>
      <c r="BC131" s="377"/>
      <c r="BD131" s="377"/>
      <c r="BE131" s="377"/>
      <c r="BF131" s="377"/>
      <c r="BG131" s="377"/>
      <c r="BH131" s="377"/>
      <c r="BI131" s="377"/>
      <c r="BJ131" s="377"/>
      <c r="BK131" s="377"/>
      <c r="BL131" s="377"/>
      <c r="BM131" s="377"/>
      <c r="BN131" s="378"/>
      <c r="BO131" s="38"/>
      <c r="BP131" s="322"/>
      <c r="BQ131" s="323"/>
      <c r="BR131" s="323"/>
      <c r="BS131" s="323"/>
      <c r="BT131" s="323"/>
      <c r="BU131" s="323"/>
      <c r="BV131" s="323"/>
      <c r="BW131" s="323"/>
      <c r="BX131" s="323"/>
      <c r="BY131" s="323"/>
      <c r="BZ131" s="323"/>
      <c r="CA131" s="323"/>
      <c r="CB131" s="323"/>
      <c r="CC131" s="323"/>
      <c r="CD131" s="323"/>
      <c r="CE131" s="323"/>
      <c r="CF131" s="323"/>
      <c r="CG131" s="323"/>
      <c r="CH131" s="323"/>
      <c r="CI131" s="323"/>
      <c r="CJ131" s="323"/>
      <c r="CK131" s="323"/>
      <c r="CL131" s="323"/>
      <c r="CM131" s="323"/>
      <c r="CN131" s="323"/>
      <c r="CO131" s="323"/>
      <c r="CP131" s="323"/>
      <c r="CQ131" s="323"/>
      <c r="CR131" s="323"/>
      <c r="CS131" s="323"/>
      <c r="CT131" s="323"/>
      <c r="CU131" s="324"/>
      <c r="CV131" s="40"/>
    </row>
    <row r="132" spans="1:100" ht="12.75" customHeight="1">
      <c r="A132" s="60"/>
      <c r="B132" s="333" t="s">
        <v>538</v>
      </c>
      <c r="C132" s="334"/>
      <c r="D132" s="334"/>
      <c r="E132" s="334"/>
      <c r="F132" s="334"/>
      <c r="G132" s="334"/>
      <c r="H132" s="334"/>
      <c r="I132" s="334"/>
      <c r="J132" s="334"/>
      <c r="K132" s="334"/>
      <c r="L132" s="334"/>
      <c r="M132" s="334"/>
      <c r="N132" s="334"/>
      <c r="O132" s="334"/>
      <c r="P132" s="334"/>
      <c r="Q132" s="334"/>
      <c r="R132" s="334"/>
      <c r="S132" s="334"/>
      <c r="T132" s="334"/>
      <c r="U132" s="334"/>
      <c r="V132" s="334"/>
      <c r="W132" s="334"/>
      <c r="X132" s="334"/>
      <c r="Y132" s="334"/>
      <c r="Z132" s="334"/>
      <c r="AA132" s="334"/>
      <c r="AB132" s="334"/>
      <c r="AC132" s="334"/>
      <c r="AD132" s="334"/>
      <c r="AE132" s="334"/>
      <c r="AF132" s="334"/>
      <c r="AG132" s="335"/>
      <c r="AH132" s="38"/>
      <c r="AI132" s="376"/>
      <c r="AJ132" s="377"/>
      <c r="AK132" s="377"/>
      <c r="AL132" s="377"/>
      <c r="AM132" s="377"/>
      <c r="AN132" s="377"/>
      <c r="AO132" s="377"/>
      <c r="AP132" s="377"/>
      <c r="AQ132" s="377"/>
      <c r="AR132" s="377"/>
      <c r="AS132" s="377"/>
      <c r="AT132" s="377"/>
      <c r="AU132" s="377"/>
      <c r="AV132" s="377"/>
      <c r="AW132" s="377"/>
      <c r="AX132" s="377"/>
      <c r="AY132" s="377"/>
      <c r="AZ132" s="377"/>
      <c r="BA132" s="377"/>
      <c r="BB132" s="377"/>
      <c r="BC132" s="377"/>
      <c r="BD132" s="377"/>
      <c r="BE132" s="377"/>
      <c r="BF132" s="377"/>
      <c r="BG132" s="377"/>
      <c r="BH132" s="377"/>
      <c r="BI132" s="377"/>
      <c r="BJ132" s="377"/>
      <c r="BK132" s="377"/>
      <c r="BL132" s="377"/>
      <c r="BM132" s="377"/>
      <c r="BN132" s="378"/>
      <c r="BO132" s="38"/>
      <c r="BP132" s="325" t="s">
        <v>577</v>
      </c>
      <c r="BQ132" s="325"/>
      <c r="BR132" s="325"/>
      <c r="BS132" s="325"/>
      <c r="BT132" s="325"/>
      <c r="BU132" s="38"/>
      <c r="BV132" s="38"/>
      <c r="BW132" s="38"/>
      <c r="BX132" s="38"/>
      <c r="BY132" s="38"/>
      <c r="BZ132" s="38"/>
      <c r="CA132" s="38"/>
      <c r="CB132" s="38"/>
      <c r="CC132" s="38"/>
      <c r="CD132" s="38"/>
      <c r="CE132" s="38"/>
      <c r="CF132" s="38"/>
      <c r="CG132" s="38"/>
      <c r="CH132" s="38"/>
      <c r="CI132" s="38"/>
      <c r="CJ132" s="38"/>
      <c r="CK132" s="38"/>
      <c r="CL132" s="38"/>
      <c r="CM132" s="38"/>
      <c r="CN132" s="326" t="s">
        <v>578</v>
      </c>
      <c r="CO132" s="326"/>
      <c r="CP132" s="326"/>
      <c r="CQ132" s="326"/>
      <c r="CR132" s="326"/>
      <c r="CS132" s="326"/>
      <c r="CT132" s="326"/>
      <c r="CU132" s="326"/>
      <c r="CV132" s="40"/>
    </row>
    <row r="133" spans="1:100" ht="12.75" customHeight="1" thickBot="1">
      <c r="A133" s="60"/>
      <c r="B133" s="370"/>
      <c r="C133" s="371"/>
      <c r="D133" s="371"/>
      <c r="E133" s="371"/>
      <c r="F133" s="371"/>
      <c r="G133" s="371"/>
      <c r="H133" s="371"/>
      <c r="I133" s="371"/>
      <c r="J133" s="371"/>
      <c r="K133" s="371"/>
      <c r="L133" s="371"/>
      <c r="M133" s="371"/>
      <c r="N133" s="371"/>
      <c r="O133" s="371"/>
      <c r="P133" s="371"/>
      <c r="Q133" s="371"/>
      <c r="R133" s="371"/>
      <c r="S133" s="371"/>
      <c r="T133" s="371"/>
      <c r="U133" s="371"/>
      <c r="V133" s="371"/>
      <c r="W133" s="371"/>
      <c r="X133" s="371"/>
      <c r="Y133" s="371"/>
      <c r="Z133" s="371"/>
      <c r="AA133" s="371"/>
      <c r="AB133" s="371"/>
      <c r="AC133" s="371"/>
      <c r="AD133" s="371"/>
      <c r="AE133" s="371"/>
      <c r="AF133" s="371"/>
      <c r="AG133" s="372"/>
      <c r="AH133" s="38"/>
      <c r="AI133" s="379"/>
      <c r="AJ133" s="380"/>
      <c r="AK133" s="380"/>
      <c r="AL133" s="380"/>
      <c r="AM133" s="380"/>
      <c r="AN133" s="380"/>
      <c r="AO133" s="380"/>
      <c r="AP133" s="380"/>
      <c r="AQ133" s="380"/>
      <c r="AR133" s="380"/>
      <c r="AS133" s="380"/>
      <c r="AT133" s="380"/>
      <c r="AU133" s="380"/>
      <c r="AV133" s="380"/>
      <c r="AW133" s="380"/>
      <c r="AX133" s="380"/>
      <c r="AY133" s="380"/>
      <c r="AZ133" s="380"/>
      <c r="BA133" s="380"/>
      <c r="BB133" s="380"/>
      <c r="BC133" s="380"/>
      <c r="BD133" s="380"/>
      <c r="BE133" s="380"/>
      <c r="BF133" s="380"/>
      <c r="BG133" s="380"/>
      <c r="BH133" s="380"/>
      <c r="BI133" s="380"/>
      <c r="BJ133" s="380"/>
      <c r="BK133" s="380"/>
      <c r="BL133" s="380"/>
      <c r="BM133" s="380"/>
      <c r="BN133" s="381"/>
      <c r="BO133" s="38"/>
      <c r="BP133" s="327">
        <f>IF(BP130="","",Equip!AR27)</f>
      </c>
      <c r="BQ133" s="328"/>
      <c r="BR133" s="328"/>
      <c r="BS133" s="328"/>
      <c r="BT133" s="329"/>
      <c r="BU133" s="38"/>
      <c r="BV133" s="38"/>
      <c r="BW133" s="38"/>
      <c r="BX133" s="38"/>
      <c r="BY133" s="38"/>
      <c r="BZ133" s="38"/>
      <c r="CA133" s="38"/>
      <c r="CB133" s="38"/>
      <c r="CC133" s="38"/>
      <c r="CD133" s="38"/>
      <c r="CE133" s="38"/>
      <c r="CF133" s="38"/>
      <c r="CG133" s="38"/>
      <c r="CH133" s="38"/>
      <c r="CI133" s="38"/>
      <c r="CJ133" s="38"/>
      <c r="CK133" s="38"/>
      <c r="CL133" s="38"/>
      <c r="CM133" s="38"/>
      <c r="CN133" s="327">
        <f>IF(BP130="","",Equip!AR28)</f>
      </c>
      <c r="CO133" s="328"/>
      <c r="CP133" s="328"/>
      <c r="CQ133" s="328"/>
      <c r="CR133" s="328"/>
      <c r="CS133" s="328"/>
      <c r="CT133" s="328"/>
      <c r="CU133" s="329"/>
      <c r="CV133" s="40"/>
    </row>
    <row r="134" spans="1:100" ht="12.75" customHeight="1">
      <c r="A134" s="60"/>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73"/>
      <c r="AJ134" s="374"/>
      <c r="AK134" s="374"/>
      <c r="AL134" s="374"/>
      <c r="AM134" s="374"/>
      <c r="AN134" s="374"/>
      <c r="AO134" s="374"/>
      <c r="AP134" s="374"/>
      <c r="AQ134" s="374"/>
      <c r="AR134" s="374"/>
      <c r="AS134" s="374"/>
      <c r="AT134" s="374"/>
      <c r="AU134" s="374"/>
      <c r="AV134" s="374"/>
      <c r="AW134" s="374"/>
      <c r="AX134" s="374"/>
      <c r="AY134" s="374"/>
      <c r="AZ134" s="374"/>
      <c r="BA134" s="374"/>
      <c r="BB134" s="374"/>
      <c r="BC134" s="374"/>
      <c r="BD134" s="374"/>
      <c r="BE134" s="374"/>
      <c r="BF134" s="374"/>
      <c r="BG134" s="374"/>
      <c r="BH134" s="374"/>
      <c r="BI134" s="374"/>
      <c r="BJ134" s="374"/>
      <c r="BK134" s="374"/>
      <c r="BL134" s="374"/>
      <c r="BM134" s="374"/>
      <c r="BN134" s="375"/>
      <c r="BO134" s="38"/>
      <c r="BP134" s="330"/>
      <c r="BQ134" s="331"/>
      <c r="BR134" s="331"/>
      <c r="BS134" s="331"/>
      <c r="BT134" s="332"/>
      <c r="BU134" s="38"/>
      <c r="BV134" s="38"/>
      <c r="BW134" s="38"/>
      <c r="BX134" s="38"/>
      <c r="BY134" s="38"/>
      <c r="BZ134" s="38"/>
      <c r="CA134" s="38"/>
      <c r="CB134" s="38"/>
      <c r="CC134" s="38"/>
      <c r="CD134" s="38"/>
      <c r="CE134" s="38"/>
      <c r="CF134" s="38"/>
      <c r="CG134" s="38"/>
      <c r="CH134" s="38"/>
      <c r="CI134" s="38"/>
      <c r="CJ134" s="38"/>
      <c r="CK134" s="38"/>
      <c r="CL134" s="38"/>
      <c r="CM134" s="38"/>
      <c r="CN134" s="330"/>
      <c r="CO134" s="331"/>
      <c r="CP134" s="331"/>
      <c r="CQ134" s="331"/>
      <c r="CR134" s="331"/>
      <c r="CS134" s="331"/>
      <c r="CT134" s="331"/>
      <c r="CU134" s="332"/>
      <c r="CV134" s="40"/>
    </row>
    <row r="135" spans="1:100" ht="12.75" customHeight="1">
      <c r="A135" s="60"/>
      <c r="B135" s="361"/>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3"/>
      <c r="AH135" s="38"/>
      <c r="AI135" s="376"/>
      <c r="AJ135" s="377"/>
      <c r="AK135" s="377"/>
      <c r="AL135" s="377"/>
      <c r="AM135" s="377"/>
      <c r="AN135" s="377"/>
      <c r="AO135" s="377"/>
      <c r="AP135" s="377"/>
      <c r="AQ135" s="377"/>
      <c r="AR135" s="377"/>
      <c r="AS135" s="377"/>
      <c r="AT135" s="377"/>
      <c r="AU135" s="377"/>
      <c r="AV135" s="377"/>
      <c r="AW135" s="377"/>
      <c r="AX135" s="377"/>
      <c r="AY135" s="377"/>
      <c r="AZ135" s="377"/>
      <c r="BA135" s="377"/>
      <c r="BB135" s="377"/>
      <c r="BC135" s="377"/>
      <c r="BD135" s="377"/>
      <c r="BE135" s="377"/>
      <c r="BF135" s="377"/>
      <c r="BG135" s="377"/>
      <c r="BH135" s="377"/>
      <c r="BI135" s="377"/>
      <c r="BJ135" s="377"/>
      <c r="BK135" s="377"/>
      <c r="BL135" s="377"/>
      <c r="BM135" s="377"/>
      <c r="BN135" s="37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40"/>
    </row>
    <row r="136" spans="1:100" ht="12.75" customHeight="1">
      <c r="A136" s="60"/>
      <c r="B136" s="364"/>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6"/>
      <c r="AH136" s="38"/>
      <c r="AI136" s="376"/>
      <c r="AJ136" s="377"/>
      <c r="AK136" s="377"/>
      <c r="AL136" s="377"/>
      <c r="AM136" s="377"/>
      <c r="AN136" s="377"/>
      <c r="AO136" s="377"/>
      <c r="AP136" s="377"/>
      <c r="AQ136" s="377"/>
      <c r="AR136" s="377"/>
      <c r="AS136" s="377"/>
      <c r="AT136" s="377"/>
      <c r="AU136" s="377"/>
      <c r="AV136" s="377"/>
      <c r="AW136" s="377"/>
      <c r="AX136" s="377"/>
      <c r="AY136" s="377"/>
      <c r="AZ136" s="377"/>
      <c r="BA136" s="377"/>
      <c r="BB136" s="377"/>
      <c r="BC136" s="377"/>
      <c r="BD136" s="377"/>
      <c r="BE136" s="377"/>
      <c r="BF136" s="377"/>
      <c r="BG136" s="377"/>
      <c r="BH136" s="377"/>
      <c r="BI136" s="377"/>
      <c r="BJ136" s="377"/>
      <c r="BK136" s="377"/>
      <c r="BL136" s="377"/>
      <c r="BM136" s="377"/>
      <c r="BN136" s="378"/>
      <c r="BO136" s="38"/>
      <c r="BP136" s="38" t="s">
        <v>581</v>
      </c>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40"/>
    </row>
    <row r="137" spans="1:100" ht="12.75" customHeight="1">
      <c r="A137" s="60"/>
      <c r="B137" s="364"/>
      <c r="C137" s="365"/>
      <c r="D137" s="365"/>
      <c r="E137" s="365"/>
      <c r="F137" s="365"/>
      <c r="G137" s="365"/>
      <c r="H137" s="365"/>
      <c r="I137" s="365"/>
      <c r="J137" s="365"/>
      <c r="K137" s="365"/>
      <c r="L137" s="365"/>
      <c r="M137" s="365"/>
      <c r="N137" s="365"/>
      <c r="O137" s="365"/>
      <c r="P137" s="365"/>
      <c r="Q137" s="365"/>
      <c r="R137" s="365"/>
      <c r="S137" s="365"/>
      <c r="T137" s="365"/>
      <c r="U137" s="365"/>
      <c r="V137" s="365"/>
      <c r="W137" s="365"/>
      <c r="X137" s="365"/>
      <c r="Y137" s="365"/>
      <c r="Z137" s="365"/>
      <c r="AA137" s="365"/>
      <c r="AB137" s="365"/>
      <c r="AC137" s="365"/>
      <c r="AD137" s="365"/>
      <c r="AE137" s="365"/>
      <c r="AF137" s="365"/>
      <c r="AG137" s="366"/>
      <c r="AH137" s="38"/>
      <c r="AI137" s="376"/>
      <c r="AJ137" s="377"/>
      <c r="AK137" s="377"/>
      <c r="AL137" s="377"/>
      <c r="AM137" s="377"/>
      <c r="AN137" s="377"/>
      <c r="AO137" s="377"/>
      <c r="AP137" s="377"/>
      <c r="AQ137" s="377"/>
      <c r="AR137" s="377"/>
      <c r="AS137" s="377"/>
      <c r="AT137" s="377"/>
      <c r="AU137" s="377"/>
      <c r="AV137" s="377"/>
      <c r="AW137" s="377"/>
      <c r="AX137" s="377"/>
      <c r="AY137" s="377"/>
      <c r="AZ137" s="377"/>
      <c r="BA137" s="377"/>
      <c r="BB137" s="377"/>
      <c r="BC137" s="377"/>
      <c r="BD137" s="377"/>
      <c r="BE137" s="377"/>
      <c r="BF137" s="377"/>
      <c r="BG137" s="377"/>
      <c r="BH137" s="377"/>
      <c r="BI137" s="377"/>
      <c r="BJ137" s="377"/>
      <c r="BK137" s="377"/>
      <c r="BL137" s="377"/>
      <c r="BM137" s="377"/>
      <c r="BN137" s="378"/>
      <c r="BO137" s="38"/>
      <c r="BP137" s="319">
        <f>CharSheet2!AI17</f>
      </c>
      <c r="BQ137" s="320"/>
      <c r="BR137" s="320"/>
      <c r="BS137" s="320"/>
      <c r="BT137" s="320"/>
      <c r="BU137" s="320"/>
      <c r="BV137" s="320"/>
      <c r="BW137" s="320"/>
      <c r="BX137" s="320"/>
      <c r="BY137" s="320"/>
      <c r="BZ137" s="320"/>
      <c r="CA137" s="320"/>
      <c r="CB137" s="320"/>
      <c r="CC137" s="320"/>
      <c r="CD137" s="320"/>
      <c r="CE137" s="320"/>
      <c r="CF137" s="320"/>
      <c r="CG137" s="320"/>
      <c r="CH137" s="320"/>
      <c r="CI137" s="320"/>
      <c r="CJ137" s="320"/>
      <c r="CK137" s="320"/>
      <c r="CL137" s="320"/>
      <c r="CM137" s="320"/>
      <c r="CN137" s="320"/>
      <c r="CO137" s="320"/>
      <c r="CP137" s="320"/>
      <c r="CQ137" s="320"/>
      <c r="CR137" s="320"/>
      <c r="CS137" s="320"/>
      <c r="CT137" s="320"/>
      <c r="CU137" s="321"/>
      <c r="CV137" s="40"/>
    </row>
    <row r="138" spans="1:100" ht="12.75" customHeight="1">
      <c r="A138" s="60"/>
      <c r="B138" s="364"/>
      <c r="C138" s="365"/>
      <c r="D138" s="365"/>
      <c r="E138" s="365"/>
      <c r="F138" s="365"/>
      <c r="G138" s="365"/>
      <c r="H138" s="365"/>
      <c r="I138" s="365"/>
      <c r="J138" s="365"/>
      <c r="K138" s="365"/>
      <c r="L138" s="365"/>
      <c r="M138" s="365"/>
      <c r="N138" s="365"/>
      <c r="O138" s="365"/>
      <c r="P138" s="365"/>
      <c r="Q138" s="365"/>
      <c r="R138" s="365"/>
      <c r="S138" s="365"/>
      <c r="T138" s="365"/>
      <c r="U138" s="365"/>
      <c r="V138" s="365"/>
      <c r="W138" s="365"/>
      <c r="X138" s="365"/>
      <c r="Y138" s="365"/>
      <c r="Z138" s="365"/>
      <c r="AA138" s="365"/>
      <c r="AB138" s="365"/>
      <c r="AC138" s="365"/>
      <c r="AD138" s="365"/>
      <c r="AE138" s="365"/>
      <c r="AF138" s="365"/>
      <c r="AG138" s="366"/>
      <c r="AH138" s="38"/>
      <c r="AI138" s="379"/>
      <c r="AJ138" s="380"/>
      <c r="AK138" s="380"/>
      <c r="AL138" s="380"/>
      <c r="AM138" s="380"/>
      <c r="AN138" s="380"/>
      <c r="AO138" s="380"/>
      <c r="AP138" s="380"/>
      <c r="AQ138" s="380"/>
      <c r="AR138" s="380"/>
      <c r="AS138" s="380"/>
      <c r="AT138" s="380"/>
      <c r="AU138" s="380"/>
      <c r="AV138" s="380"/>
      <c r="AW138" s="380"/>
      <c r="AX138" s="380"/>
      <c r="AY138" s="380"/>
      <c r="AZ138" s="380"/>
      <c r="BA138" s="380"/>
      <c r="BB138" s="380"/>
      <c r="BC138" s="380"/>
      <c r="BD138" s="380"/>
      <c r="BE138" s="380"/>
      <c r="BF138" s="380"/>
      <c r="BG138" s="380"/>
      <c r="BH138" s="380"/>
      <c r="BI138" s="380"/>
      <c r="BJ138" s="380"/>
      <c r="BK138" s="380"/>
      <c r="BL138" s="380"/>
      <c r="BM138" s="380"/>
      <c r="BN138" s="381"/>
      <c r="BO138" s="38"/>
      <c r="BP138" s="322"/>
      <c r="BQ138" s="323"/>
      <c r="BR138" s="323"/>
      <c r="BS138" s="323"/>
      <c r="BT138" s="323"/>
      <c r="BU138" s="323"/>
      <c r="BV138" s="323"/>
      <c r="BW138" s="323"/>
      <c r="BX138" s="323"/>
      <c r="BY138" s="323"/>
      <c r="BZ138" s="323"/>
      <c r="CA138" s="323"/>
      <c r="CB138" s="323"/>
      <c r="CC138" s="323"/>
      <c r="CD138" s="323"/>
      <c r="CE138" s="323"/>
      <c r="CF138" s="323"/>
      <c r="CG138" s="323"/>
      <c r="CH138" s="323"/>
      <c r="CI138" s="323"/>
      <c r="CJ138" s="323"/>
      <c r="CK138" s="323"/>
      <c r="CL138" s="323"/>
      <c r="CM138" s="323"/>
      <c r="CN138" s="323"/>
      <c r="CO138" s="323"/>
      <c r="CP138" s="323"/>
      <c r="CQ138" s="323"/>
      <c r="CR138" s="323"/>
      <c r="CS138" s="323"/>
      <c r="CT138" s="323"/>
      <c r="CU138" s="324"/>
      <c r="CV138" s="40"/>
    </row>
    <row r="139" spans="1:100" ht="12.75" customHeight="1">
      <c r="A139" s="60"/>
      <c r="B139" s="364"/>
      <c r="C139" s="365"/>
      <c r="D139" s="365"/>
      <c r="E139" s="365"/>
      <c r="F139" s="365"/>
      <c r="G139" s="365"/>
      <c r="H139" s="365"/>
      <c r="I139" s="365"/>
      <c r="J139" s="365"/>
      <c r="K139" s="365"/>
      <c r="L139" s="365"/>
      <c r="M139" s="365"/>
      <c r="N139" s="365"/>
      <c r="O139" s="365"/>
      <c r="P139" s="365"/>
      <c r="Q139" s="365"/>
      <c r="R139" s="365"/>
      <c r="S139" s="365"/>
      <c r="T139" s="365"/>
      <c r="U139" s="365"/>
      <c r="V139" s="365"/>
      <c r="W139" s="365"/>
      <c r="X139" s="365"/>
      <c r="Y139" s="365"/>
      <c r="Z139" s="365"/>
      <c r="AA139" s="365"/>
      <c r="AB139" s="365"/>
      <c r="AC139" s="365"/>
      <c r="AD139" s="365"/>
      <c r="AE139" s="365"/>
      <c r="AF139" s="365"/>
      <c r="AG139" s="366"/>
      <c r="AH139" s="38"/>
      <c r="AI139" s="373"/>
      <c r="AJ139" s="374"/>
      <c r="AK139" s="374"/>
      <c r="AL139" s="374"/>
      <c r="AM139" s="374"/>
      <c r="AN139" s="374"/>
      <c r="AO139" s="374"/>
      <c r="AP139" s="374"/>
      <c r="AQ139" s="374"/>
      <c r="AR139" s="374"/>
      <c r="AS139" s="374"/>
      <c r="AT139" s="374"/>
      <c r="AU139" s="374"/>
      <c r="AV139" s="374"/>
      <c r="AW139" s="374"/>
      <c r="AX139" s="374"/>
      <c r="AY139" s="374"/>
      <c r="AZ139" s="374"/>
      <c r="BA139" s="374"/>
      <c r="BB139" s="374"/>
      <c r="BC139" s="374"/>
      <c r="BD139" s="374"/>
      <c r="BE139" s="374"/>
      <c r="BF139" s="374"/>
      <c r="BG139" s="374"/>
      <c r="BH139" s="374"/>
      <c r="BI139" s="374"/>
      <c r="BJ139" s="374"/>
      <c r="BK139" s="374"/>
      <c r="BL139" s="374"/>
      <c r="BM139" s="374"/>
      <c r="BN139" s="375"/>
      <c r="BO139" s="38"/>
      <c r="BP139" s="325" t="s">
        <v>577</v>
      </c>
      <c r="BQ139" s="325"/>
      <c r="BR139" s="325"/>
      <c r="BS139" s="325"/>
      <c r="BT139" s="325"/>
      <c r="BU139" s="38"/>
      <c r="BV139" s="38"/>
      <c r="BW139" s="38"/>
      <c r="BX139" s="38"/>
      <c r="BY139" s="38"/>
      <c r="BZ139" s="38"/>
      <c r="CA139" s="38"/>
      <c r="CB139" s="38"/>
      <c r="CC139" s="38"/>
      <c r="CD139" s="38"/>
      <c r="CE139" s="38"/>
      <c r="CF139" s="38"/>
      <c r="CG139" s="38"/>
      <c r="CH139" s="38"/>
      <c r="CI139" s="38"/>
      <c r="CJ139" s="38"/>
      <c r="CK139" s="38"/>
      <c r="CL139" s="38"/>
      <c r="CM139" s="38"/>
      <c r="CN139" s="326" t="s">
        <v>578</v>
      </c>
      <c r="CO139" s="326"/>
      <c r="CP139" s="326"/>
      <c r="CQ139" s="326"/>
      <c r="CR139" s="326"/>
      <c r="CS139" s="326"/>
      <c r="CT139" s="326"/>
      <c r="CU139" s="326"/>
      <c r="CV139" s="40"/>
    </row>
    <row r="140" spans="1:100" ht="12.75" customHeight="1">
      <c r="A140" s="60"/>
      <c r="B140" s="364"/>
      <c r="C140" s="365"/>
      <c r="D140" s="365"/>
      <c r="E140" s="365"/>
      <c r="F140" s="365"/>
      <c r="G140" s="365"/>
      <c r="H140" s="365"/>
      <c r="I140" s="365"/>
      <c r="J140" s="365"/>
      <c r="K140" s="365"/>
      <c r="L140" s="365"/>
      <c r="M140" s="365"/>
      <c r="N140" s="365"/>
      <c r="O140" s="365"/>
      <c r="P140" s="365"/>
      <c r="Q140" s="365"/>
      <c r="R140" s="365"/>
      <c r="S140" s="365"/>
      <c r="T140" s="365"/>
      <c r="U140" s="365"/>
      <c r="V140" s="365"/>
      <c r="W140" s="365"/>
      <c r="X140" s="365"/>
      <c r="Y140" s="365"/>
      <c r="Z140" s="365"/>
      <c r="AA140" s="365"/>
      <c r="AB140" s="365"/>
      <c r="AC140" s="365"/>
      <c r="AD140" s="365"/>
      <c r="AE140" s="365"/>
      <c r="AF140" s="365"/>
      <c r="AG140" s="366"/>
      <c r="AH140" s="38"/>
      <c r="AI140" s="376"/>
      <c r="AJ140" s="377"/>
      <c r="AK140" s="377"/>
      <c r="AL140" s="377"/>
      <c r="AM140" s="377"/>
      <c r="AN140" s="377"/>
      <c r="AO140" s="377"/>
      <c r="AP140" s="377"/>
      <c r="AQ140" s="377"/>
      <c r="AR140" s="377"/>
      <c r="AS140" s="377"/>
      <c r="AT140" s="377"/>
      <c r="AU140" s="377"/>
      <c r="AV140" s="377"/>
      <c r="AW140" s="377"/>
      <c r="AX140" s="377"/>
      <c r="AY140" s="377"/>
      <c r="AZ140" s="377"/>
      <c r="BA140" s="377"/>
      <c r="BB140" s="377"/>
      <c r="BC140" s="377"/>
      <c r="BD140" s="377"/>
      <c r="BE140" s="377"/>
      <c r="BF140" s="377"/>
      <c r="BG140" s="377"/>
      <c r="BH140" s="377"/>
      <c r="BI140" s="377"/>
      <c r="BJ140" s="377"/>
      <c r="BK140" s="377"/>
      <c r="BL140" s="377"/>
      <c r="BM140" s="377"/>
      <c r="BN140" s="378"/>
      <c r="BO140" s="38"/>
      <c r="BP140" s="327">
        <f>IF(BP137="","",Equip!AR33)</f>
      </c>
      <c r="BQ140" s="328"/>
      <c r="BR140" s="328"/>
      <c r="BS140" s="328"/>
      <c r="BT140" s="329"/>
      <c r="BU140" s="38"/>
      <c r="BV140" s="38"/>
      <c r="BW140" s="38"/>
      <c r="BX140" s="38"/>
      <c r="BY140" s="38"/>
      <c r="BZ140" s="38"/>
      <c r="CA140" s="38"/>
      <c r="CB140" s="38"/>
      <c r="CC140" s="38"/>
      <c r="CD140" s="38"/>
      <c r="CE140" s="38"/>
      <c r="CF140" s="38"/>
      <c r="CG140" s="38"/>
      <c r="CH140" s="38"/>
      <c r="CI140" s="38"/>
      <c r="CJ140" s="38"/>
      <c r="CK140" s="38"/>
      <c r="CL140" s="38"/>
      <c r="CM140" s="38"/>
      <c r="CN140" s="327">
        <f>IF(BP137="","",Equip!AR34)</f>
      </c>
      <c r="CO140" s="328"/>
      <c r="CP140" s="328"/>
      <c r="CQ140" s="328"/>
      <c r="CR140" s="328"/>
      <c r="CS140" s="328"/>
      <c r="CT140" s="328"/>
      <c r="CU140" s="329"/>
      <c r="CV140" s="40"/>
    </row>
    <row r="141" spans="1:100" ht="12.75" customHeight="1">
      <c r="A141" s="60"/>
      <c r="B141" s="364"/>
      <c r="C141" s="365"/>
      <c r="D141" s="365"/>
      <c r="E141" s="365"/>
      <c r="F141" s="365"/>
      <c r="G141" s="365"/>
      <c r="H141" s="365"/>
      <c r="I141" s="365"/>
      <c r="J141" s="365"/>
      <c r="K141" s="365"/>
      <c r="L141" s="365"/>
      <c r="M141" s="365"/>
      <c r="N141" s="365"/>
      <c r="O141" s="365"/>
      <c r="P141" s="365"/>
      <c r="Q141" s="365"/>
      <c r="R141" s="365"/>
      <c r="S141" s="365"/>
      <c r="T141" s="365"/>
      <c r="U141" s="365"/>
      <c r="V141" s="365"/>
      <c r="W141" s="365"/>
      <c r="X141" s="365"/>
      <c r="Y141" s="365"/>
      <c r="Z141" s="365"/>
      <c r="AA141" s="365"/>
      <c r="AB141" s="365"/>
      <c r="AC141" s="365"/>
      <c r="AD141" s="365"/>
      <c r="AE141" s="365"/>
      <c r="AF141" s="365"/>
      <c r="AG141" s="366"/>
      <c r="AH141" s="38"/>
      <c r="AI141" s="376"/>
      <c r="AJ141" s="377"/>
      <c r="AK141" s="377"/>
      <c r="AL141" s="377"/>
      <c r="AM141" s="377"/>
      <c r="AN141" s="377"/>
      <c r="AO141" s="377"/>
      <c r="AP141" s="377"/>
      <c r="AQ141" s="377"/>
      <c r="AR141" s="377"/>
      <c r="AS141" s="377"/>
      <c r="AT141" s="377"/>
      <c r="AU141" s="377"/>
      <c r="AV141" s="377"/>
      <c r="AW141" s="377"/>
      <c r="AX141" s="377"/>
      <c r="AY141" s="377"/>
      <c r="AZ141" s="377"/>
      <c r="BA141" s="377"/>
      <c r="BB141" s="377"/>
      <c r="BC141" s="377"/>
      <c r="BD141" s="377"/>
      <c r="BE141" s="377"/>
      <c r="BF141" s="377"/>
      <c r="BG141" s="377"/>
      <c r="BH141" s="377"/>
      <c r="BI141" s="377"/>
      <c r="BJ141" s="377"/>
      <c r="BK141" s="377"/>
      <c r="BL141" s="377"/>
      <c r="BM141" s="377"/>
      <c r="BN141" s="378"/>
      <c r="BO141" s="38"/>
      <c r="BP141" s="330"/>
      <c r="BQ141" s="331"/>
      <c r="BR141" s="331"/>
      <c r="BS141" s="331"/>
      <c r="BT141" s="332"/>
      <c r="BU141" s="38"/>
      <c r="BV141" s="38"/>
      <c r="BW141" s="38"/>
      <c r="BX141" s="38"/>
      <c r="BY141" s="38"/>
      <c r="BZ141" s="38"/>
      <c r="CA141" s="38"/>
      <c r="CB141" s="38"/>
      <c r="CC141" s="38"/>
      <c r="CD141" s="38"/>
      <c r="CE141" s="38"/>
      <c r="CF141" s="38"/>
      <c r="CG141" s="38"/>
      <c r="CH141" s="38"/>
      <c r="CI141" s="38"/>
      <c r="CJ141" s="38"/>
      <c r="CK141" s="38"/>
      <c r="CL141" s="38"/>
      <c r="CM141" s="38"/>
      <c r="CN141" s="330"/>
      <c r="CO141" s="331"/>
      <c r="CP141" s="331"/>
      <c r="CQ141" s="331"/>
      <c r="CR141" s="331"/>
      <c r="CS141" s="331"/>
      <c r="CT141" s="331"/>
      <c r="CU141" s="332"/>
      <c r="CV141" s="40"/>
    </row>
    <row r="142" spans="1:100" ht="12.75" customHeight="1">
      <c r="A142" s="60"/>
      <c r="B142" s="367"/>
      <c r="C142" s="368"/>
      <c r="D142" s="368"/>
      <c r="E142" s="368"/>
      <c r="F142" s="368"/>
      <c r="G142" s="368"/>
      <c r="H142" s="368"/>
      <c r="I142" s="368"/>
      <c r="J142" s="368"/>
      <c r="K142" s="368"/>
      <c r="L142" s="368"/>
      <c r="M142" s="368"/>
      <c r="N142" s="368"/>
      <c r="O142" s="368"/>
      <c r="P142" s="368"/>
      <c r="Q142" s="368"/>
      <c r="R142" s="368"/>
      <c r="S142" s="368"/>
      <c r="T142" s="368"/>
      <c r="U142" s="368"/>
      <c r="V142" s="368"/>
      <c r="W142" s="368"/>
      <c r="X142" s="368"/>
      <c r="Y142" s="368"/>
      <c r="Z142" s="368"/>
      <c r="AA142" s="368"/>
      <c r="AB142" s="368"/>
      <c r="AC142" s="368"/>
      <c r="AD142" s="368"/>
      <c r="AE142" s="368"/>
      <c r="AF142" s="368"/>
      <c r="AG142" s="369"/>
      <c r="AH142" s="38"/>
      <c r="AI142" s="376"/>
      <c r="AJ142" s="377"/>
      <c r="AK142" s="377"/>
      <c r="AL142" s="377"/>
      <c r="AM142" s="377"/>
      <c r="AN142" s="377"/>
      <c r="AO142" s="377"/>
      <c r="AP142" s="377"/>
      <c r="AQ142" s="377"/>
      <c r="AR142" s="377"/>
      <c r="AS142" s="377"/>
      <c r="AT142" s="377"/>
      <c r="AU142" s="377"/>
      <c r="AV142" s="377"/>
      <c r="AW142" s="377"/>
      <c r="AX142" s="377"/>
      <c r="AY142" s="377"/>
      <c r="AZ142" s="377"/>
      <c r="BA142" s="377"/>
      <c r="BB142" s="377"/>
      <c r="BC142" s="377"/>
      <c r="BD142" s="377"/>
      <c r="BE142" s="377"/>
      <c r="BF142" s="377"/>
      <c r="BG142" s="377"/>
      <c r="BH142" s="377"/>
      <c r="BI142" s="377"/>
      <c r="BJ142" s="377"/>
      <c r="BK142" s="377"/>
      <c r="BL142" s="377"/>
      <c r="BM142" s="377"/>
      <c r="BN142" s="37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40"/>
    </row>
    <row r="143" spans="1:100" ht="12.75" customHeight="1">
      <c r="A143" s="60"/>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79"/>
      <c r="AJ143" s="380"/>
      <c r="AK143" s="380"/>
      <c r="AL143" s="380"/>
      <c r="AM143" s="380"/>
      <c r="AN143" s="380"/>
      <c r="AO143" s="380"/>
      <c r="AP143" s="380"/>
      <c r="AQ143" s="380"/>
      <c r="AR143" s="380"/>
      <c r="AS143" s="380"/>
      <c r="AT143" s="380"/>
      <c r="AU143" s="380"/>
      <c r="AV143" s="380"/>
      <c r="AW143" s="380"/>
      <c r="AX143" s="380"/>
      <c r="AY143" s="380"/>
      <c r="AZ143" s="380"/>
      <c r="BA143" s="380"/>
      <c r="BB143" s="380"/>
      <c r="BC143" s="380"/>
      <c r="BD143" s="380"/>
      <c r="BE143" s="380"/>
      <c r="BF143" s="380"/>
      <c r="BG143" s="380"/>
      <c r="BH143" s="380"/>
      <c r="BI143" s="380"/>
      <c r="BJ143" s="380"/>
      <c r="BK143" s="380"/>
      <c r="BL143" s="380"/>
      <c r="BM143" s="380"/>
      <c r="BN143" s="381"/>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40"/>
    </row>
    <row r="144" spans="1:100" ht="12.75" customHeight="1">
      <c r="A144" s="60"/>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73"/>
      <c r="AJ144" s="374"/>
      <c r="AK144" s="374"/>
      <c r="AL144" s="374"/>
      <c r="AM144" s="374"/>
      <c r="AN144" s="374"/>
      <c r="AO144" s="374"/>
      <c r="AP144" s="374"/>
      <c r="AQ144" s="374"/>
      <c r="AR144" s="374"/>
      <c r="AS144" s="374"/>
      <c r="AT144" s="374"/>
      <c r="AU144" s="374"/>
      <c r="AV144" s="374"/>
      <c r="AW144" s="374"/>
      <c r="AX144" s="374"/>
      <c r="AY144" s="374"/>
      <c r="AZ144" s="374"/>
      <c r="BA144" s="374"/>
      <c r="BB144" s="374"/>
      <c r="BC144" s="374"/>
      <c r="BD144" s="374"/>
      <c r="BE144" s="374"/>
      <c r="BF144" s="374"/>
      <c r="BG144" s="374"/>
      <c r="BH144" s="374"/>
      <c r="BI144" s="374"/>
      <c r="BJ144" s="374"/>
      <c r="BK144" s="374"/>
      <c r="BL144" s="374"/>
      <c r="BM144" s="374"/>
      <c r="BN144" s="375"/>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40"/>
    </row>
    <row r="145" spans="1:100" ht="12.75" customHeight="1">
      <c r="A145" s="60"/>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76"/>
      <c r="AJ145" s="377"/>
      <c r="AK145" s="377"/>
      <c r="AL145" s="377"/>
      <c r="AM145" s="377"/>
      <c r="AN145" s="377"/>
      <c r="AO145" s="377"/>
      <c r="AP145" s="377"/>
      <c r="AQ145" s="377"/>
      <c r="AR145" s="377"/>
      <c r="AS145" s="377"/>
      <c r="AT145" s="377"/>
      <c r="AU145" s="377"/>
      <c r="AV145" s="377"/>
      <c r="AW145" s="377"/>
      <c r="AX145" s="377"/>
      <c r="AY145" s="377"/>
      <c r="AZ145" s="377"/>
      <c r="BA145" s="377"/>
      <c r="BB145" s="377"/>
      <c r="BC145" s="377"/>
      <c r="BD145" s="377"/>
      <c r="BE145" s="377"/>
      <c r="BF145" s="377"/>
      <c r="BG145" s="377"/>
      <c r="BH145" s="377"/>
      <c r="BI145" s="377"/>
      <c r="BJ145" s="377"/>
      <c r="BK145" s="377"/>
      <c r="BL145" s="377"/>
      <c r="BM145" s="377"/>
      <c r="BN145" s="37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40"/>
    </row>
    <row r="146" spans="1:100" ht="12.75" customHeight="1">
      <c r="A146" s="60"/>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76"/>
      <c r="AJ146" s="377"/>
      <c r="AK146" s="377"/>
      <c r="AL146" s="377"/>
      <c r="AM146" s="377"/>
      <c r="AN146" s="377"/>
      <c r="AO146" s="377"/>
      <c r="AP146" s="377"/>
      <c r="AQ146" s="377"/>
      <c r="AR146" s="377"/>
      <c r="AS146" s="377"/>
      <c r="AT146" s="377"/>
      <c r="AU146" s="377"/>
      <c r="AV146" s="377"/>
      <c r="AW146" s="377"/>
      <c r="AX146" s="377"/>
      <c r="AY146" s="377"/>
      <c r="AZ146" s="377"/>
      <c r="BA146" s="377"/>
      <c r="BB146" s="377"/>
      <c r="BC146" s="377"/>
      <c r="BD146" s="377"/>
      <c r="BE146" s="377"/>
      <c r="BF146" s="377"/>
      <c r="BG146" s="377"/>
      <c r="BH146" s="377"/>
      <c r="BI146" s="377"/>
      <c r="BJ146" s="377"/>
      <c r="BK146" s="377"/>
      <c r="BL146" s="377"/>
      <c r="BM146" s="377"/>
      <c r="BN146" s="37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40"/>
    </row>
    <row r="147" spans="1:100" ht="12.75" customHeight="1">
      <c r="A147" s="60"/>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76"/>
      <c r="AJ147" s="377"/>
      <c r="AK147" s="377"/>
      <c r="AL147" s="377"/>
      <c r="AM147" s="377"/>
      <c r="AN147" s="377"/>
      <c r="AO147" s="377"/>
      <c r="AP147" s="377"/>
      <c r="AQ147" s="377"/>
      <c r="AR147" s="377"/>
      <c r="AS147" s="377"/>
      <c r="AT147" s="377"/>
      <c r="AU147" s="377"/>
      <c r="AV147" s="377"/>
      <c r="AW147" s="377"/>
      <c r="AX147" s="377"/>
      <c r="AY147" s="377"/>
      <c r="AZ147" s="377"/>
      <c r="BA147" s="377"/>
      <c r="BB147" s="377"/>
      <c r="BC147" s="377"/>
      <c r="BD147" s="377"/>
      <c r="BE147" s="377"/>
      <c r="BF147" s="377"/>
      <c r="BG147" s="377"/>
      <c r="BH147" s="377"/>
      <c r="BI147" s="377"/>
      <c r="BJ147" s="377"/>
      <c r="BK147" s="377"/>
      <c r="BL147" s="377"/>
      <c r="BM147" s="377"/>
      <c r="BN147" s="37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40"/>
    </row>
    <row r="148" spans="1:100" ht="12.75">
      <c r="A148" s="60"/>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79"/>
      <c r="AJ148" s="380"/>
      <c r="AK148" s="380"/>
      <c r="AL148" s="380"/>
      <c r="AM148" s="380"/>
      <c r="AN148" s="380"/>
      <c r="AO148" s="380"/>
      <c r="AP148" s="380"/>
      <c r="AQ148" s="380"/>
      <c r="AR148" s="380"/>
      <c r="AS148" s="380"/>
      <c r="AT148" s="380"/>
      <c r="AU148" s="380"/>
      <c r="AV148" s="380"/>
      <c r="AW148" s="380"/>
      <c r="AX148" s="380"/>
      <c r="AY148" s="380"/>
      <c r="AZ148" s="380"/>
      <c r="BA148" s="380"/>
      <c r="BB148" s="380"/>
      <c r="BC148" s="380"/>
      <c r="BD148" s="380"/>
      <c r="BE148" s="380"/>
      <c r="BF148" s="380"/>
      <c r="BG148" s="380"/>
      <c r="BH148" s="380"/>
      <c r="BI148" s="380"/>
      <c r="BJ148" s="380"/>
      <c r="BK148" s="380"/>
      <c r="BL148" s="380"/>
      <c r="BM148" s="380"/>
      <c r="BN148" s="381"/>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40"/>
    </row>
    <row r="149" spans="1:100" ht="12.75">
      <c r="A149" s="60"/>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40"/>
    </row>
    <row r="150" spans="1:100" ht="13.5" thickBot="1">
      <c r="A150" s="61"/>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3"/>
    </row>
    <row r="151" ht="13.5" thickTop="1"/>
  </sheetData>
  <sheetProtection/>
  <mergeCells count="414">
    <mergeCell ref="B7:AF7"/>
    <mergeCell ref="AH7:AL7"/>
    <mergeCell ref="AN7:AZ7"/>
    <mergeCell ref="BB7:BQ7"/>
    <mergeCell ref="BS7:CH7"/>
    <mergeCell ref="CJ7:CU7"/>
    <mergeCell ref="A1:BU4"/>
    <mergeCell ref="CG1:CV2"/>
    <mergeCell ref="CA3:CV4"/>
    <mergeCell ref="B5:AF6"/>
    <mergeCell ref="AH5:AL6"/>
    <mergeCell ref="AN5:AZ6"/>
    <mergeCell ref="BB5:BQ6"/>
    <mergeCell ref="BS5:CH6"/>
    <mergeCell ref="CJ5:CU6"/>
    <mergeCell ref="BD8:BO9"/>
    <mergeCell ref="BQ8:CU9"/>
    <mergeCell ref="B10:M10"/>
    <mergeCell ref="O10:Y10"/>
    <mergeCell ref="AA10:AE10"/>
    <mergeCell ref="AG10:AK10"/>
    <mergeCell ref="AM10:AQ10"/>
    <mergeCell ref="AS10:BB10"/>
    <mergeCell ref="BD10:BO10"/>
    <mergeCell ref="BQ10:CU10"/>
    <mergeCell ref="B8:M9"/>
    <mergeCell ref="O8:Y9"/>
    <mergeCell ref="AA8:AE9"/>
    <mergeCell ref="AG8:AK9"/>
    <mergeCell ref="AM8:AQ9"/>
    <mergeCell ref="AS8:BB9"/>
    <mergeCell ref="BF15:BH16"/>
    <mergeCell ref="BI15:BK16"/>
    <mergeCell ref="AC14:AC15"/>
    <mergeCell ref="AD14:AG15"/>
    <mergeCell ref="B16:AG16"/>
    <mergeCell ref="AI11:BN12"/>
    <mergeCell ref="AI13:AM13"/>
    <mergeCell ref="AT13:AV14"/>
    <mergeCell ref="AW13:AY14"/>
    <mergeCell ref="AZ13:BB14"/>
    <mergeCell ref="BC13:BE14"/>
    <mergeCell ref="BF13:BH14"/>
    <mergeCell ref="B11:AG12"/>
    <mergeCell ref="B13:F13"/>
    <mergeCell ref="T13:W13"/>
    <mergeCell ref="Y13:AB13"/>
    <mergeCell ref="AD13:AG13"/>
    <mergeCell ref="B14:F15"/>
    <mergeCell ref="G14:S15"/>
    <mergeCell ref="T14:W15"/>
    <mergeCell ref="X14:X15"/>
    <mergeCell ref="Y14:AB15"/>
    <mergeCell ref="BP11:CU12"/>
    <mergeCell ref="BP13:BT13"/>
    <mergeCell ref="CC13:CF13"/>
    <mergeCell ref="CH13:CK13"/>
    <mergeCell ref="CM13:CP13"/>
    <mergeCell ref="CR13:CU13"/>
    <mergeCell ref="BP14:BT15"/>
    <mergeCell ref="BU14:CB15"/>
    <mergeCell ref="BI13:BK14"/>
    <mergeCell ref="BL13:BN14"/>
    <mergeCell ref="CR14:CU15"/>
    <mergeCell ref="BP16:CU16"/>
    <mergeCell ref="B19:AG20"/>
    <mergeCell ref="B21:F21"/>
    <mergeCell ref="S21:Y21"/>
    <mergeCell ref="AA21:AG21"/>
    <mergeCell ref="AI21:AM21"/>
    <mergeCell ref="AT21:AV22"/>
    <mergeCell ref="AW21:AY22"/>
    <mergeCell ref="AZ21:BB22"/>
    <mergeCell ref="CC14:CF15"/>
    <mergeCell ref="CG14:CG15"/>
    <mergeCell ref="CH14:CK15"/>
    <mergeCell ref="CL14:CL15"/>
    <mergeCell ref="BC21:BE22"/>
    <mergeCell ref="BF21:BH22"/>
    <mergeCell ref="BI21:BK22"/>
    <mergeCell ref="BL21:BN22"/>
    <mergeCell ref="CM14:CP15"/>
    <mergeCell ref="CQ14:CQ15"/>
    <mergeCell ref="BL15:BN16"/>
    <mergeCell ref="AI17:BN17"/>
    <mergeCell ref="AI15:AM16"/>
    <mergeCell ref="AN15:AS16"/>
    <mergeCell ref="AT15:AV16"/>
    <mergeCell ref="AW15:AY16"/>
    <mergeCell ref="AZ15:BB16"/>
    <mergeCell ref="BC15:BE16"/>
    <mergeCell ref="B22:F23"/>
    <mergeCell ref="G22:S23"/>
    <mergeCell ref="T22:X23"/>
    <mergeCell ref="Y22:AA23"/>
    <mergeCell ref="AB22:AF23"/>
    <mergeCell ref="AG23:AH23"/>
    <mergeCell ref="BF23:BH24"/>
    <mergeCell ref="BI23:BK24"/>
    <mergeCell ref="BL23:BN24"/>
    <mergeCell ref="B24:F25"/>
    <mergeCell ref="G24:S25"/>
    <mergeCell ref="T24:X25"/>
    <mergeCell ref="Y24:AA25"/>
    <mergeCell ref="AB24:AF25"/>
    <mergeCell ref="AG24:AH24"/>
    <mergeCell ref="AI25:BN25"/>
    <mergeCell ref="AI23:AM24"/>
    <mergeCell ref="AN23:AS24"/>
    <mergeCell ref="AT23:AV24"/>
    <mergeCell ref="AW23:AY24"/>
    <mergeCell ref="AZ23:BB24"/>
    <mergeCell ref="BC23:BE24"/>
    <mergeCell ref="BL28:BN29"/>
    <mergeCell ref="B29:F30"/>
    <mergeCell ref="G29:S30"/>
    <mergeCell ref="T29:X30"/>
    <mergeCell ref="Y29:AA30"/>
    <mergeCell ref="AB29:AF30"/>
    <mergeCell ref="AG30:AH30"/>
    <mergeCell ref="AI30:AM31"/>
    <mergeCell ref="AN30:AS31"/>
    <mergeCell ref="AT30:AV31"/>
    <mergeCell ref="AI28:AM28"/>
    <mergeCell ref="AT28:AV29"/>
    <mergeCell ref="AW28:AY29"/>
    <mergeCell ref="AZ28:BB29"/>
    <mergeCell ref="B31:F32"/>
    <mergeCell ref="G31:S32"/>
    <mergeCell ref="T31:X32"/>
    <mergeCell ref="Y31:AA32"/>
    <mergeCell ref="AB31:AF32"/>
    <mergeCell ref="BF30:BH31"/>
    <mergeCell ref="BI30:BK31"/>
    <mergeCell ref="BI35:BK36"/>
    <mergeCell ref="AI35:AM35"/>
    <mergeCell ref="AT35:AV36"/>
    <mergeCell ref="AW35:AY36"/>
    <mergeCell ref="AZ35:BB36"/>
    <mergeCell ref="AW30:AY31"/>
    <mergeCell ref="BL30:BN31"/>
    <mergeCell ref="AI32:BN32"/>
    <mergeCell ref="B36:F37"/>
    <mergeCell ref="G36:S37"/>
    <mergeCell ref="T36:X37"/>
    <mergeCell ref="Y36:AA37"/>
    <mergeCell ref="AB36:AF37"/>
    <mergeCell ref="AG31:AH31"/>
    <mergeCell ref="AZ30:BB31"/>
    <mergeCell ref="BC30:BE31"/>
    <mergeCell ref="AG37:AH37"/>
    <mergeCell ref="AI39:BN39"/>
    <mergeCell ref="AT37:AV38"/>
    <mergeCell ref="AW37:AY38"/>
    <mergeCell ref="AI37:AM38"/>
    <mergeCell ref="AN37:AS38"/>
    <mergeCell ref="AZ37:BB38"/>
    <mergeCell ref="BC37:BE38"/>
    <mergeCell ref="BF37:BH38"/>
    <mergeCell ref="BI37:BK38"/>
    <mergeCell ref="B38:F39"/>
    <mergeCell ref="G38:S39"/>
    <mergeCell ref="T38:X39"/>
    <mergeCell ref="Y38:AA39"/>
    <mergeCell ref="AB38:AF39"/>
    <mergeCell ref="AG38:AH38"/>
    <mergeCell ref="BP25:BT26"/>
    <mergeCell ref="BU25:CI26"/>
    <mergeCell ref="CJ25:CN26"/>
    <mergeCell ref="BL37:BN38"/>
    <mergeCell ref="BC28:BE29"/>
    <mergeCell ref="BF28:BH29"/>
    <mergeCell ref="BI28:BK29"/>
    <mergeCell ref="BL35:BN36"/>
    <mergeCell ref="BC35:BE36"/>
    <mergeCell ref="BF35:BH36"/>
    <mergeCell ref="CO25:CP26"/>
    <mergeCell ref="CQ25:CU26"/>
    <mergeCell ref="BP27:CU27"/>
    <mergeCell ref="BP19:CU20"/>
    <mergeCell ref="BP21:BT21"/>
    <mergeCell ref="CJ21:CN21"/>
    <mergeCell ref="CP21:CV21"/>
    <mergeCell ref="BP22:BT23"/>
    <mergeCell ref="BU22:CI23"/>
    <mergeCell ref="CJ22:CN23"/>
    <mergeCell ref="CO22:CP23"/>
    <mergeCell ref="CQ22:CU23"/>
    <mergeCell ref="B42:AG43"/>
    <mergeCell ref="B44:F44"/>
    <mergeCell ref="R44:AG44"/>
    <mergeCell ref="B45:F47"/>
    <mergeCell ref="J45:N45"/>
    <mergeCell ref="R45:X45"/>
    <mergeCell ref="AA45:AG45"/>
    <mergeCell ref="J46:N47"/>
    <mergeCell ref="S46:W47"/>
    <mergeCell ref="AB46:AF47"/>
    <mergeCell ref="B58:AG59"/>
    <mergeCell ref="B64:V65"/>
    <mergeCell ref="W64:AA65"/>
    <mergeCell ref="AB64:AC65"/>
    <mergeCell ref="AD64:AE65"/>
    <mergeCell ref="AF64:AG65"/>
    <mergeCell ref="J48:N48"/>
    <mergeCell ref="S48:W48"/>
    <mergeCell ref="B50:V54"/>
    <mergeCell ref="W50:AG54"/>
    <mergeCell ref="B56:AB57"/>
    <mergeCell ref="AC56:AE57"/>
    <mergeCell ref="AF56:AG57"/>
    <mergeCell ref="AI53:BN57"/>
    <mergeCell ref="AI58:BN62"/>
    <mergeCell ref="AI63:BN67"/>
    <mergeCell ref="AI68:BN72"/>
    <mergeCell ref="AI73:BN77"/>
    <mergeCell ref="BF47:BN47"/>
    <mergeCell ref="AI48:BN48"/>
    <mergeCell ref="AI51:BN52"/>
    <mergeCell ref="AI42:BN43"/>
    <mergeCell ref="AW44:BE44"/>
    <mergeCell ref="BF44:BN44"/>
    <mergeCell ref="AI45:AO47"/>
    <mergeCell ref="AP45:AV47"/>
    <mergeCell ref="AW45:BE45"/>
    <mergeCell ref="BF45:BN45"/>
    <mergeCell ref="AW46:BE46"/>
    <mergeCell ref="BF46:BN46"/>
    <mergeCell ref="AW47:BE47"/>
    <mergeCell ref="AI134:BN138"/>
    <mergeCell ref="AI139:BN143"/>
    <mergeCell ref="AI144:BN148"/>
    <mergeCell ref="B77:AG78"/>
    <mergeCell ref="S79:U80"/>
    <mergeCell ref="V79:X80"/>
    <mergeCell ref="Y79:AA80"/>
    <mergeCell ref="AB79:AD80"/>
    <mergeCell ref="AE79:AG80"/>
    <mergeCell ref="B80:F80"/>
    <mergeCell ref="AI106:BN110"/>
    <mergeCell ref="AI112:BN113"/>
    <mergeCell ref="AI114:BN118"/>
    <mergeCell ref="AI119:BN123"/>
    <mergeCell ref="AI124:BN128"/>
    <mergeCell ref="AI129:BN133"/>
    <mergeCell ref="AI78:BN82"/>
    <mergeCell ref="AI84:BN85"/>
    <mergeCell ref="AI86:BN90"/>
    <mergeCell ref="AI91:BN95"/>
    <mergeCell ref="AI96:BN100"/>
    <mergeCell ref="AI101:BN105"/>
    <mergeCell ref="AE81:AG82"/>
    <mergeCell ref="B84:F85"/>
    <mergeCell ref="G84:R85"/>
    <mergeCell ref="S84:U85"/>
    <mergeCell ref="V84:X85"/>
    <mergeCell ref="Y84:AA85"/>
    <mergeCell ref="AB84:AD85"/>
    <mergeCell ref="AE84:AG85"/>
    <mergeCell ref="B81:F82"/>
    <mergeCell ref="G81:R82"/>
    <mergeCell ref="S81:U82"/>
    <mergeCell ref="V81:X82"/>
    <mergeCell ref="Y81:AA82"/>
    <mergeCell ref="AB81:AD82"/>
    <mergeCell ref="AE87:AG88"/>
    <mergeCell ref="B90:F91"/>
    <mergeCell ref="G90:R91"/>
    <mergeCell ref="S90:U91"/>
    <mergeCell ref="V90:X91"/>
    <mergeCell ref="Y90:AA91"/>
    <mergeCell ref="AB90:AD91"/>
    <mergeCell ref="AE90:AG91"/>
    <mergeCell ref="B87:F88"/>
    <mergeCell ref="G87:R88"/>
    <mergeCell ref="S87:U88"/>
    <mergeCell ref="V87:X88"/>
    <mergeCell ref="Y87:AA88"/>
    <mergeCell ref="AB87:AD88"/>
    <mergeCell ref="AE93:AG94"/>
    <mergeCell ref="B96:F97"/>
    <mergeCell ref="G96:R97"/>
    <mergeCell ref="S96:U97"/>
    <mergeCell ref="V96:X97"/>
    <mergeCell ref="Y96:AA97"/>
    <mergeCell ref="AB96:AD97"/>
    <mergeCell ref="AE96:AG97"/>
    <mergeCell ref="B93:F94"/>
    <mergeCell ref="G93:R94"/>
    <mergeCell ref="S93:U94"/>
    <mergeCell ref="V93:X94"/>
    <mergeCell ref="Y93:AA94"/>
    <mergeCell ref="AB93:AD94"/>
    <mergeCell ref="AE99:AG100"/>
    <mergeCell ref="B102:F103"/>
    <mergeCell ref="G102:R103"/>
    <mergeCell ref="S102:U103"/>
    <mergeCell ref="V102:X103"/>
    <mergeCell ref="Y102:AA103"/>
    <mergeCell ref="AB102:AD103"/>
    <mergeCell ref="AE102:AG103"/>
    <mergeCell ref="B99:F100"/>
    <mergeCell ref="G99:R100"/>
    <mergeCell ref="S99:U100"/>
    <mergeCell ref="V99:X100"/>
    <mergeCell ref="Y99:AA100"/>
    <mergeCell ref="AB99:AD100"/>
    <mergeCell ref="AE105:AG106"/>
    <mergeCell ref="B108:F109"/>
    <mergeCell ref="G108:R109"/>
    <mergeCell ref="S108:U109"/>
    <mergeCell ref="V108:X109"/>
    <mergeCell ref="Y108:AA109"/>
    <mergeCell ref="AB108:AD109"/>
    <mergeCell ref="AE108:AG109"/>
    <mergeCell ref="B105:F106"/>
    <mergeCell ref="G105:R106"/>
    <mergeCell ref="S105:U106"/>
    <mergeCell ref="V105:X106"/>
    <mergeCell ref="Y105:AA106"/>
    <mergeCell ref="AB105:AD106"/>
    <mergeCell ref="AE111:AG112"/>
    <mergeCell ref="B114:F115"/>
    <mergeCell ref="G114:R115"/>
    <mergeCell ref="S114:U115"/>
    <mergeCell ref="V114:X115"/>
    <mergeCell ref="Y114:AA115"/>
    <mergeCell ref="B111:F112"/>
    <mergeCell ref="G111:R112"/>
    <mergeCell ref="S111:U112"/>
    <mergeCell ref="V111:X112"/>
    <mergeCell ref="Y111:AA112"/>
    <mergeCell ref="AB111:AD112"/>
    <mergeCell ref="S123:U124"/>
    <mergeCell ref="V123:X124"/>
    <mergeCell ref="Y123:AA124"/>
    <mergeCell ref="AB123:AD124"/>
    <mergeCell ref="AB114:AD115"/>
    <mergeCell ref="AE114:AG115"/>
    <mergeCell ref="AE117:AG118"/>
    <mergeCell ref="AE120:AG121"/>
    <mergeCell ref="AE123:AG124"/>
    <mergeCell ref="B120:F121"/>
    <mergeCell ref="G120:R121"/>
    <mergeCell ref="S120:U121"/>
    <mergeCell ref="V120:X121"/>
    <mergeCell ref="Y120:AA121"/>
    <mergeCell ref="AB120:AD121"/>
    <mergeCell ref="B117:F118"/>
    <mergeCell ref="G117:R118"/>
    <mergeCell ref="S117:U118"/>
    <mergeCell ref="V117:X118"/>
    <mergeCell ref="Y117:AA118"/>
    <mergeCell ref="AB117:AD118"/>
    <mergeCell ref="AE129:AG130"/>
    <mergeCell ref="B132:AG133"/>
    <mergeCell ref="S129:U130"/>
    <mergeCell ref="V129:X130"/>
    <mergeCell ref="Y129:AA130"/>
    <mergeCell ref="AB129:AD130"/>
    <mergeCell ref="B135:AG142"/>
    <mergeCell ref="BP30:CU31"/>
    <mergeCell ref="BP32:CU35"/>
    <mergeCell ref="BP36:CU39"/>
    <mergeCell ref="BP40:CU43"/>
    <mergeCell ref="BP44:CU47"/>
    <mergeCell ref="BP48:CU51"/>
    <mergeCell ref="BP52:CU55"/>
    <mergeCell ref="B129:F130"/>
    <mergeCell ref="G129:R130"/>
    <mergeCell ref="B126:F127"/>
    <mergeCell ref="G126:R127"/>
    <mergeCell ref="S126:U127"/>
    <mergeCell ref="V126:X127"/>
    <mergeCell ref="Y126:AA127"/>
    <mergeCell ref="AB126:AD127"/>
    <mergeCell ref="AE126:AG127"/>
    <mergeCell ref="B123:F124"/>
    <mergeCell ref="G123:R124"/>
    <mergeCell ref="BP80:CU83"/>
    <mergeCell ref="BP84:CU87"/>
    <mergeCell ref="BP88:CU91"/>
    <mergeCell ref="BP92:CU95"/>
    <mergeCell ref="BP96:CU99"/>
    <mergeCell ref="BP100:CU103"/>
    <mergeCell ref="BP123:CU124"/>
    <mergeCell ref="BP56:CU59"/>
    <mergeCell ref="BP60:CU63"/>
    <mergeCell ref="BP64:CU67"/>
    <mergeCell ref="BP68:CU71"/>
    <mergeCell ref="BP72:CU75"/>
    <mergeCell ref="BP76:CU79"/>
    <mergeCell ref="BP104:CU107"/>
    <mergeCell ref="BP108:CU111"/>
    <mergeCell ref="BP113:CU114"/>
    <mergeCell ref="BP116:CU117"/>
    <mergeCell ref="BP118:BT118"/>
    <mergeCell ref="BP119:BT120"/>
    <mergeCell ref="CN119:CU120"/>
    <mergeCell ref="BP125:BT125"/>
    <mergeCell ref="BP126:BT127"/>
    <mergeCell ref="CN126:CU127"/>
    <mergeCell ref="BP133:BT134"/>
    <mergeCell ref="CN133:CU134"/>
    <mergeCell ref="CN118:CU118"/>
    <mergeCell ref="CN125:CU125"/>
    <mergeCell ref="BP137:CU138"/>
    <mergeCell ref="BP139:BT139"/>
    <mergeCell ref="CN139:CU139"/>
    <mergeCell ref="BP140:BT141"/>
    <mergeCell ref="CN140:CU141"/>
    <mergeCell ref="BP130:CU131"/>
    <mergeCell ref="BP132:BT132"/>
    <mergeCell ref="CN132:CU132"/>
  </mergeCells>
  <printOptions horizontalCentered="1" verticalCentered="1"/>
  <pageMargins left="0.4" right="0.4" top="0.4" bottom="0.4" header="0.3" footer="0.3"/>
  <pageSetup fitToHeight="1" fitToWidth="1" horizontalDpi="300" verticalDpi="300" orientation="portrait"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Ski</dc:creator>
  <cp:keywords/>
  <dc:description/>
  <cp:lastModifiedBy>Ski</cp:lastModifiedBy>
  <cp:lastPrinted>2008-06-26T14:36:30Z</cp:lastPrinted>
  <dcterms:created xsi:type="dcterms:W3CDTF">2008-06-05T13:52:25Z</dcterms:created>
  <dcterms:modified xsi:type="dcterms:W3CDTF">2008-06-30T00:26:45Z</dcterms:modified>
  <cp:category/>
  <cp:version/>
  <cp:contentType/>
  <cp:contentStatus/>
</cp:coreProperties>
</file>